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8400" activeTab="0"/>
  </bookViews>
  <sheets>
    <sheet name="รวม" sheetId="1" r:id="rId1"/>
    <sheet name="1-60" sheetId="2" r:id="rId2"/>
    <sheet name="2-60" sheetId="3" r:id="rId3"/>
    <sheet name="3-60 " sheetId="4" r:id="rId4"/>
    <sheet name="รายละเอียด ICT" sheetId="5" r:id="rId5"/>
    <sheet name="สรุปICT" sheetId="6" r:id="rId6"/>
    <sheet name="สรุปศึกษาทั่วไป_ศิลป์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1">'1-60'!$2:$3</definedName>
    <definedName name="_xlnm.Print_Titles" localSheetId="2">'2-60'!$2:$3</definedName>
    <definedName name="_xlnm.Print_Titles" localSheetId="3">'3-60 '!$2:$3</definedName>
    <definedName name="_xlnm.Print_Titles" localSheetId="0">'รวม'!$3:$4</definedName>
  </definedNames>
  <calcPr fullCalcOnLoad="1"/>
</workbook>
</file>

<file path=xl/sharedStrings.xml><?xml version="1.0" encoding="utf-8"?>
<sst xmlns="http://schemas.openxmlformats.org/spreadsheetml/2006/main" count="12478" uniqueCount="3921">
  <si>
    <t>ชีวกลศาสตร์พื้นฐาน</t>
  </si>
  <si>
    <t>ระบบสุขภาพและการฟื้นฟูสภาพผู้ป่วย</t>
  </si>
  <si>
    <t>วิทยานิพนธ์ 1</t>
  </si>
  <si>
    <t>ARC-522</t>
  </si>
  <si>
    <t>การออกแบบหัตถอุตสาหกรรม 3</t>
  </si>
  <si>
    <t>IND-362</t>
  </si>
  <si>
    <t>การจัดการธุรกิจการออกแบบ</t>
  </si>
  <si>
    <t>IND-333</t>
  </si>
  <si>
    <t>โครงงานสำหรับงานเทคโนโลยีมัลติมีเดียและแอนิเมชัน 2</t>
  </si>
  <si>
    <t>การทำเทคนิคพิเศษ</t>
  </si>
  <si>
    <t>การออกแบบและพัฒนาเว็บไซต์</t>
  </si>
  <si>
    <t>ITE-107</t>
  </si>
  <si>
    <t>ปฏิบัติการทดสอบวัสดุและโครงสร้าง</t>
  </si>
  <si>
    <t>ปฏิบัติการปฐพีกลศาสตร์</t>
  </si>
  <si>
    <t>ปฐพีกลศาสตร์</t>
  </si>
  <si>
    <t>การออกแบบคอนกรีตเสริมเหล็ก</t>
  </si>
  <si>
    <t>การวิเคราะห์โครงสร้าง 2</t>
  </si>
  <si>
    <t>กลศาสตร์วัสดุ 2</t>
  </si>
  <si>
    <t>จลนพลศาสตร์วิศวกรรมเคมีและการออกแบบปฏิกรณ์</t>
  </si>
  <si>
    <t>CPE-345</t>
  </si>
  <si>
    <t>ปฏิบัติการวิศวกรรมเคมีและกระบวนการ 1</t>
  </si>
  <si>
    <t>CPE-325</t>
  </si>
  <si>
    <t>อุปกรณ์วัดคุมเชิงอุตสาหกรรม</t>
  </si>
  <si>
    <t>CPE-324</t>
  </si>
  <si>
    <t>การออกแบบและการทำงานของอุปกรณ์ในกระบวนการ 1</t>
  </si>
  <si>
    <t>CPE-322</t>
  </si>
  <si>
    <t>อุณหพลศาสตร์ 1</t>
  </si>
  <si>
    <t>CPE-202</t>
  </si>
  <si>
    <t>การถ่ายภาพเบื้องต้น</t>
  </si>
  <si>
    <t>ระบบปฏิบัติการ</t>
  </si>
  <si>
    <t>การเขียนโปรแกรมคอมพิวเตอร์</t>
  </si>
  <si>
    <t>IFM-494</t>
  </si>
  <si>
    <t>โครงงานด้านการจัดการสารสนเทศ</t>
  </si>
  <si>
    <t>โครงงาน 1</t>
  </si>
  <si>
    <t>โครงงาน 2</t>
  </si>
  <si>
    <t>คอมพิวเตอร์แอนิเมชัน 2 มิติ</t>
  </si>
  <si>
    <t>การออกแบบตัวละคร</t>
  </si>
  <si>
    <t xml:space="preserve"> - รัฐศาสตร์</t>
  </si>
  <si>
    <t>การออกแบบงานแอนิเมชัน</t>
  </si>
  <si>
    <t>โครงงาน</t>
  </si>
  <si>
    <t>ปัญหาพิเศษ</t>
  </si>
  <si>
    <t>FTH-493</t>
  </si>
  <si>
    <t>การออกแบบโรงงาน</t>
  </si>
  <si>
    <t>กลศาสตร์วัสดุ 1</t>
  </si>
  <si>
    <t>ทฤษฎีวงจรไฟฟ้า 1</t>
  </si>
  <si>
    <t>ชีววิทยาประมง</t>
  </si>
  <si>
    <t>CEE-101</t>
  </si>
  <si>
    <t>กลศาสตร์วิศวกรรม 1</t>
  </si>
  <si>
    <t>CEE-201</t>
  </si>
  <si>
    <t>ปฏิบัติการสำรวจในสนาม</t>
  </si>
  <si>
    <t>โครงงานวิศวกรรมโยธา 1</t>
  </si>
  <si>
    <t>CPE-321</t>
  </si>
  <si>
    <t>การประยุกต์ใช้คอมพิวเตอร์ในการควบคุมกระบวนการ</t>
  </si>
  <si>
    <t>CPE-390</t>
  </si>
  <si>
    <t>CPE-442</t>
  </si>
  <si>
    <t>การออกแบบกระบวนการวิศวกรรมเคมี</t>
  </si>
  <si>
    <t>CPE-481</t>
  </si>
  <si>
    <t>โครงงานวิศวกรรมเคมีและกระบวนการ 1</t>
  </si>
  <si>
    <t>CPE-482</t>
  </si>
  <si>
    <t>โครงงานวิศวกรรมเคมีและกระบวนการ 2</t>
  </si>
  <si>
    <t>CPE-491</t>
  </si>
  <si>
    <t>ECE-202</t>
  </si>
  <si>
    <t>ECE-494</t>
  </si>
  <si>
    <t>MEE-101</t>
  </si>
  <si>
    <t>การเขียนแบบวิศวกรรม 1</t>
  </si>
  <si>
    <t>ระเบียบวิธีวิจัยทางวิทยาศาสตร์การแพทย์</t>
  </si>
  <si>
    <t>การวิเคราะห์น้ำและน้ำเสีย</t>
  </si>
  <si>
    <t>ENH-424</t>
  </si>
  <si>
    <t>โครงการวิทยาศาสตร์อนามัยสิ่งแวดล้อม</t>
  </si>
  <si>
    <t>ชีวิตประจำวันกับหลักการอยู่ร่วมกันทางสังคม</t>
  </si>
  <si>
    <t>SOC-110</t>
  </si>
  <si>
    <t>วัฒนธรรมไทยและวัฒนธรรมโลก</t>
  </si>
  <si>
    <t>SOC-108</t>
  </si>
  <si>
    <t>กีฬา นันทนาการ และการออกกำลังกายเพื่อสุขภาวะ</t>
  </si>
  <si>
    <t>SRE-100</t>
  </si>
  <si>
    <t>โครงการอาชีวอนามัยและความปลอดภัย</t>
  </si>
  <si>
    <t>การโฆษณาเบื้องต้น</t>
  </si>
  <si>
    <t>การประชาสัมพันธ์เบื้องต้น</t>
  </si>
  <si>
    <t>การเขียนเชิงวารสารศาสตร์</t>
  </si>
  <si>
    <t>การผลิตรายการวิทยุโทรทัศน์ขั้นต้น</t>
  </si>
  <si>
    <t>การวิเคราะห์วิจารณ์สื่อ</t>
  </si>
  <si>
    <t>การวางแผนงานประชาสัมพันธ์</t>
  </si>
  <si>
    <t>โครงสร้างข้อมูล</t>
  </si>
  <si>
    <t>การบัญชีขั้นกลาง 1</t>
  </si>
  <si>
    <t>การบัญชีขั้นสูง 1</t>
  </si>
  <si>
    <t>การจัดการธุรกิจฟาร์มและการวิเคราะห์โครงการ</t>
  </si>
  <si>
    <t>การวิเคราะห์และประเมินโครงการทางเศรษฐศาสตร์</t>
  </si>
  <si>
    <t>การเงินระหว่างประเทศ</t>
  </si>
  <si>
    <t>การจัดการค่าตอบแทน</t>
  </si>
  <si>
    <t>FTH-211</t>
  </si>
  <si>
    <t>จุลชีววิทยาอาหาร</t>
  </si>
  <si>
    <t>FTH-212</t>
  </si>
  <si>
    <t>ปฏิบัติการจุลชีววิทยาอาหาร</t>
  </si>
  <si>
    <t>การผดุงครรภ์</t>
  </si>
  <si>
    <t>PCS-332</t>
  </si>
  <si>
    <t>หลักภูมิคุ้มกันวิทยา</t>
  </si>
  <si>
    <t>เทคโนโลยีเภสัชกรรม 2</t>
  </si>
  <si>
    <t>เภสัชวิเคราะห์ 2</t>
  </si>
  <si>
    <t>ระบบสุขภาพและเภสัชกรรม</t>
  </si>
  <si>
    <t>BIO-103</t>
  </si>
  <si>
    <t>ชีววิทยาทั่วไป</t>
  </si>
  <si>
    <t>ชีวสถิติ</t>
  </si>
  <si>
    <t>CPE-344</t>
  </si>
  <si>
    <t>การถ่ายโอนมวล</t>
  </si>
  <si>
    <t>อิเล็กทรอนิกส์วิศวกรรม 1</t>
  </si>
  <si>
    <t>การเขียนโปรแกรมเชิงวัตถุ</t>
  </si>
  <si>
    <t>พื้นฐานระบบฝังตัว</t>
  </si>
  <si>
    <t>วิทยาศาสตร์สิ่งแวดล้อมเบื้องต้น</t>
  </si>
  <si>
    <t>MSE-211</t>
  </si>
  <si>
    <t>วัสดุวิศวกรรม</t>
  </si>
  <si>
    <t>ยางธรรมชาติและยางสังเคราะห์</t>
  </si>
  <si>
    <t>สัมมนาระบบสารสนเทศทางการบัญชี</t>
  </si>
  <si>
    <t>การจัดการกิจกรรมการท่องเที่ยว</t>
  </si>
  <si>
    <t>ศิลปะการเขียนพู่กันจีน</t>
  </si>
  <si>
    <t>การออกแบบสถาปัตยกรรม 1</t>
  </si>
  <si>
    <t>การก่อสร้างอาคาร 1</t>
  </si>
  <si>
    <t>การออกแบบสถาปัตยกรรม 3</t>
  </si>
  <si>
    <t>การก่อสร้างอาคาร 3</t>
  </si>
  <si>
    <t>โครงสร้างอาคาร 1</t>
  </si>
  <si>
    <t>ARC-322</t>
  </si>
  <si>
    <t>การออกแบบสถาปัตยกรรม 5</t>
  </si>
  <si>
    <t>ARC-332</t>
  </si>
  <si>
    <t>การก่อสร้างอาคาร 5</t>
  </si>
  <si>
    <t>ARC-411</t>
  </si>
  <si>
    <t>หลักปฏิบัติวิชาชีพสถาปัตยกรรม</t>
  </si>
  <si>
    <t>ARC-422</t>
  </si>
  <si>
    <t>การออกแบบสถาปัตยกรรม 7</t>
  </si>
  <si>
    <t>ARC-432</t>
  </si>
  <si>
    <t>การก่อสร้างอาคาร 7</t>
  </si>
  <si>
    <t>การเขียนแบบอุตสาหกรรม 2</t>
  </si>
  <si>
    <t>IND-212</t>
  </si>
  <si>
    <t>การออกแบบอุตสาหกรรม 3</t>
  </si>
  <si>
    <t>หลักการสื่อสาร</t>
  </si>
  <si>
    <t>การสื่อสารมวลชน</t>
  </si>
  <si>
    <t>การสื่อข่าวและการรายงานข่าวขั้นต้น</t>
  </si>
  <si>
    <t>การผลิตรายการวิทยุกระจายเสียงขั้นต้น</t>
  </si>
  <si>
    <t>การสร้างสรรค์งานโฆษณา</t>
  </si>
  <si>
    <t>การเขียนเพื่อการประชาสัมพันธ์</t>
  </si>
  <si>
    <t>ฐานข้อมูลเพื่องานสารสนเทศ</t>
  </si>
  <si>
    <t>การจัดการจดหมายเหตุและพิพิธภัณฑ์</t>
  </si>
  <si>
    <t>คอมพิวเตอร์แอนิเมชัน 3 มิติ</t>
  </si>
  <si>
    <t>การผลิตงานแอนิเมชัน</t>
  </si>
  <si>
    <t>ชีวิตและธรรมชาติ</t>
  </si>
  <si>
    <t>SCI-103</t>
  </si>
  <si>
    <t>กลศาสตร์ของไหล</t>
  </si>
  <si>
    <t>วิทยานิพนธ์ 2</t>
  </si>
  <si>
    <t>ARC-523</t>
  </si>
  <si>
    <t>การจัดเก็บและค้นคืนสารสนเทศ</t>
  </si>
  <si>
    <t>ความรู้พื้นฐานด้านระบบสารสนเทศ</t>
  </si>
  <si>
    <t>ITE-495</t>
  </si>
  <si>
    <t>ปฏิสัมพันธ์ระหว่างมนุษย์กับคอมพิวเตอร์</t>
  </si>
  <si>
    <t>การพัฒนาเกมเบื้องต้น</t>
  </si>
  <si>
    <t>สัมมนาสำหรับงานเทคโนโลยีมัลติมีเดียและแอนิเมชัน</t>
  </si>
  <si>
    <t>การเขียนแบบวิศวกรรม 2</t>
  </si>
  <si>
    <t>สมุทรศาสตร์เคมี</t>
  </si>
  <si>
    <t>สัญญา ข้อกำหนด และการประมาณราคา</t>
  </si>
  <si>
    <t>การบริหารงานก่อสร้าง</t>
  </si>
  <si>
    <t>ปฏิบัติการวิศวกรรมชลศาสตร์</t>
  </si>
  <si>
    <t>วิศวกรรมชลศาสตร์</t>
  </si>
  <si>
    <t>เทคโนโลยีคอนกรีต</t>
  </si>
  <si>
    <t>การวิเคราะห์โครงสร้าง 1</t>
  </si>
  <si>
    <t>วิศวกรรมเคมีสิ่งแวดลัอม</t>
  </si>
  <si>
    <t>CPE-455</t>
  </si>
  <si>
    <t>ปฏิบัติการควบคุมกระบวนการอุตสาหกรรม</t>
  </si>
  <si>
    <t>CPE-421</t>
  </si>
  <si>
    <t>อุณหพลศาสตร์วิศวกรรมเคมี</t>
  </si>
  <si>
    <t>CPE-341</t>
  </si>
  <si>
    <t>การถ่ายเทความร้อน</t>
  </si>
  <si>
    <t>CPE-327</t>
  </si>
  <si>
    <t>ดุลมวลและพลังงาน 2</t>
  </si>
  <si>
    <t>CPE-301</t>
  </si>
  <si>
    <t>สถาปัตยกรรมและองค์ประกอบคอมพิวเตอร์</t>
  </si>
  <si>
    <t>การสื่อสารข้อมูลและเครือข่ายคอมพิวเตอร์</t>
  </si>
  <si>
    <t>การประเมินความเสี่ยงทางสิ่งแวดล้อม</t>
  </si>
  <si>
    <t>MEE-201</t>
  </si>
  <si>
    <t>กระบวนการทางพอลิเมอร์</t>
  </si>
  <si>
    <t>พอลิเมอร์เบื้องต้น</t>
  </si>
  <si>
    <t>ชีววิทยาปลา</t>
  </si>
  <si>
    <t>CHM-106</t>
  </si>
  <si>
    <t>คณิตศาสตร์ 1</t>
  </si>
  <si>
    <t>MAT-107</t>
  </si>
  <si>
    <t>การเลี้ยงสัตว์น้ำกร่อยและน้ำเค็ม</t>
  </si>
  <si>
    <t>การเลี้ยงสัตว์น้ำจืด</t>
  </si>
  <si>
    <t>อาหารสัตว์น้ำ</t>
  </si>
  <si>
    <t>ปฏิบัติการกายวิภาคและสรีรวิทยาของสัตว์</t>
  </si>
  <si>
    <t>กายวิภาคและสรีรวิทยาของสัตว์</t>
  </si>
  <si>
    <t>เทคโนโลยีชีวภาพพืช</t>
  </si>
  <si>
    <t>BTH-331</t>
  </si>
  <si>
    <t>ปฏิบัติการการควบคุมและประกันคุณภาพอาหาร</t>
  </si>
  <si>
    <t>FTH-352</t>
  </si>
  <si>
    <t>การควบคุมและประกันคุณภาพอาหาร</t>
  </si>
  <si>
    <t>FTH-351</t>
  </si>
  <si>
    <t>วิศวกรรมกระบวนการ 2</t>
  </si>
  <si>
    <t>FTH-342</t>
  </si>
  <si>
    <t>การแปรรูปอาหาร 3</t>
  </si>
  <si>
    <t>FTH-333</t>
  </si>
  <si>
    <t>การวิเคราะห์อาหาร</t>
  </si>
  <si>
    <t>FTH-323</t>
  </si>
  <si>
    <t>อาหารและโภชนาการ</t>
  </si>
  <si>
    <t>FTH-202</t>
  </si>
  <si>
    <t>การเปลี่ยนแปลงของวัสดุชีวภาพหลังการเก็บเกี่ยว</t>
  </si>
  <si>
    <t>FTH-201</t>
  </si>
  <si>
    <t>ความผิดปกติของระบบหัวใจหลอดเลือด</t>
  </si>
  <si>
    <t>PCS-343</t>
  </si>
  <si>
    <t>PCS-342</t>
  </si>
  <si>
    <t>PCS-341</t>
  </si>
  <si>
    <t>ระบบเลือดและน้ำเหลืองเรติคูลา</t>
  </si>
  <si>
    <t>ประสาทวิทยาศาสตร์</t>
  </si>
  <si>
    <t>ระบบต่อมไร้ท่อ</t>
  </si>
  <si>
    <t>PCS-217</t>
  </si>
  <si>
    <t>ระบบหัวใจหลอดเลือด</t>
  </si>
  <si>
    <t>PCS-215</t>
  </si>
  <si>
    <t>PCS-213</t>
  </si>
  <si>
    <t>PCS-212</t>
  </si>
  <si>
    <t>เภสัชวิเคราะห์ 1</t>
  </si>
  <si>
    <t>เคมีของยา 1</t>
  </si>
  <si>
    <t>ชีวเภสัชศาสตร์</t>
  </si>
  <si>
    <t>วิทยาศาสตร์การแพทย์ของมนุษย์ 4</t>
  </si>
  <si>
    <t>วิทยาศาสตร์การแพทย์ของมนุษย์ 3</t>
  </si>
  <si>
    <t>ปฏิบัติการพันธุศาสตร์</t>
  </si>
  <si>
    <t>BIO-322</t>
  </si>
  <si>
    <t>พันธุศาสตร์</t>
  </si>
  <si>
    <t>BIO-321</t>
  </si>
  <si>
    <t>นิเวศวิทยาทางน้ำ</t>
  </si>
  <si>
    <t>BIO-251</t>
  </si>
  <si>
    <t>พฤกษศาสตร์</t>
  </si>
  <si>
    <t>BIO-240</t>
  </si>
  <si>
    <t>ชีววิทยาทางทะเล</t>
  </si>
  <si>
    <t>BIO-201</t>
  </si>
  <si>
    <t>ปฏิบัติการชีววิทยาทั่วไป</t>
  </si>
  <si>
    <t>BIO-104</t>
  </si>
  <si>
    <t>หลักชีววิทยา 1</t>
  </si>
  <si>
    <t>BIO-101</t>
  </si>
  <si>
    <t>เคมีวิเคราะห์</t>
  </si>
  <si>
    <t>CHM-243</t>
  </si>
  <si>
    <t>การโปรแกรม 1</t>
  </si>
  <si>
    <t>COS-201</t>
  </si>
  <si>
    <t>สถิติเชิงอนุมานเบื้องต้น</t>
  </si>
  <si>
    <t>ฟิสิกส์ทางการแพทย์พื้นฐาน</t>
  </si>
  <si>
    <t>PHY-105</t>
  </si>
  <si>
    <t>ปฏิบัติการฟิสิกส์ 1</t>
  </si>
  <si>
    <t>PHY-102</t>
  </si>
  <si>
    <t>หลักฟิสิกส์ 1</t>
  </si>
  <si>
    <t>PHY-101</t>
  </si>
  <si>
    <t>ประวัติและปรัชญาของวิทยาศาสตร์และเทคโนโลยี</t>
  </si>
  <si>
    <t>SCI-102</t>
  </si>
  <si>
    <t>FCM-111</t>
  </si>
  <si>
    <t>เวชศาสตร์ครอบครัวและชุมชน 1</t>
  </si>
  <si>
    <t>การออกแบบเบื้องต้น</t>
  </si>
  <si>
    <t>ประวัติศาสตร์สถาปัตยกรรมตะวันตก</t>
  </si>
  <si>
    <t>การออกแบบสถาปัตยกรรม 2</t>
  </si>
  <si>
    <t>การก่อสร้างอาคาร 2</t>
  </si>
  <si>
    <t>ARC-321</t>
  </si>
  <si>
    <t>การออกแบบสถาปัตยกรรม 4</t>
  </si>
  <si>
    <t>ARC-331</t>
  </si>
  <si>
    <t>การก่อสร้างอาคาร 4</t>
  </si>
  <si>
    <t>ARC-341</t>
  </si>
  <si>
    <t>โครงสร้างอาคาร 2</t>
  </si>
  <si>
    <t>ARC-421</t>
  </si>
  <si>
    <t>การออกแบบสถาปัตยกรรม 6</t>
  </si>
  <si>
    <t>ARC-431</t>
  </si>
  <si>
    <t>การก่อสร้างอาคาร 6</t>
  </si>
  <si>
    <t>ARC-433</t>
  </si>
  <si>
    <t>การกำหนดรายการประกอบแบบและการประมาณราคา</t>
  </si>
  <si>
    <t>ARC-511</t>
  </si>
  <si>
    <t>สัมมนา</t>
  </si>
  <si>
    <t>ARC-521</t>
  </si>
  <si>
    <t>ข้อเสนอโครงการวิทยานิพนธ์</t>
  </si>
  <si>
    <t>ARC-524</t>
  </si>
  <si>
    <t>การศึกษารายบุคคลในงานสถาปัตยกรรม</t>
  </si>
  <si>
    <t>ทัศนศิลป์เพื่อการออกแบบอุตสาหกรรม</t>
  </si>
  <si>
    <t>IND-211</t>
  </si>
  <si>
    <t>การออกแบบอุตสาหกรรม 2</t>
  </si>
  <si>
    <t>IND-222</t>
  </si>
  <si>
    <t>การยศาสตร์ทางการออกแบบอุตสาหกรรม</t>
  </si>
  <si>
    <t>SCH</t>
  </si>
  <si>
    <t>รวม</t>
  </si>
  <si>
    <t>อนามัยสิ่งแวดล้อม</t>
  </si>
  <si>
    <t>กายภาพบำบัด</t>
  </si>
  <si>
    <t>จำนวนหน่วยกิต</t>
  </si>
  <si>
    <t xml:space="preserve">สำนักวิชาของ นศ. </t>
  </si>
  <si>
    <t>ที่ลง</t>
  </si>
  <si>
    <t>จำนวน</t>
  </si>
  <si>
    <t>หน่วยกิต</t>
  </si>
  <si>
    <t xml:space="preserve">จำนวน นศ. </t>
  </si>
  <si>
    <t>ที่ลงทะเบียน</t>
  </si>
  <si>
    <t>นักศึกษา</t>
  </si>
  <si>
    <t xml:space="preserve">อื่นๆ </t>
  </si>
  <si>
    <t>หลักสูตรบัญชี</t>
  </si>
  <si>
    <t>อื่นๆ</t>
  </si>
  <si>
    <t>บริหารธุรกิจ</t>
  </si>
  <si>
    <t>สำนักวิชาที่บริการงานสอน</t>
  </si>
  <si>
    <t>ภาคการศึกษาที่ 1</t>
  </si>
  <si>
    <t>ภาคการศึกษาที่ 2</t>
  </si>
  <si>
    <t>ภาคการศึกษาที่ 3</t>
  </si>
  <si>
    <t>FTES</t>
  </si>
  <si>
    <t>รวมทั้งสิ้น</t>
  </si>
  <si>
    <t>สำนักวิชาการจัดการ</t>
  </si>
  <si>
    <t xml:space="preserve"> - การจัดการ</t>
  </si>
  <si>
    <t xml:space="preserve"> - อื่นๆ</t>
  </si>
  <si>
    <t xml:space="preserve"> - บัญชี</t>
  </si>
  <si>
    <t xml:space="preserve"> </t>
  </si>
  <si>
    <t xml:space="preserve"> - บริหารธุรกิจ</t>
  </si>
  <si>
    <t xml:space="preserve"> - เศรษฐศาสตร์</t>
  </si>
  <si>
    <r>
      <t xml:space="preserve"> - บริหารธุรกิจ </t>
    </r>
    <r>
      <rPr>
        <sz val="11"/>
        <rFont val="CordiaUPC"/>
        <family val="2"/>
      </rPr>
      <t>(การจัดการการท่องเที่ยวและบริการ)</t>
    </r>
  </si>
  <si>
    <t>สำนักวิชาศิลปศาสตร์</t>
  </si>
  <si>
    <t xml:space="preserve"> - ศิลปศาสตร์</t>
  </si>
  <si>
    <t xml:space="preserve">   - วัฒนธรรมศึกษา</t>
  </si>
  <si>
    <t xml:space="preserve">   - ไทยศึกษาบูรณาการ</t>
  </si>
  <si>
    <t xml:space="preserve">   - ภาษาต่างประเทศ</t>
  </si>
  <si>
    <t xml:space="preserve">  - ภาษาอังกฤษ</t>
  </si>
  <si>
    <t xml:space="preserve">      - ศิลปศาสตร์</t>
  </si>
  <si>
    <t xml:space="preserve">      - อื่นๆ</t>
  </si>
  <si>
    <t xml:space="preserve">      </t>
  </si>
  <si>
    <t xml:space="preserve"> - ภาษาจีน</t>
  </si>
  <si>
    <t xml:space="preserve"> - ภาษาญี่ปุ่น</t>
  </si>
  <si>
    <t xml:space="preserve">  </t>
  </si>
  <si>
    <t xml:space="preserve"> - ศึกษาทั่วไป</t>
  </si>
  <si>
    <t>สำนักวิชาพยาบาลศาสตร์</t>
  </si>
  <si>
    <t xml:space="preserve"> - พยาบาลศาสตร์</t>
  </si>
  <si>
    <t xml:space="preserve"> -</t>
  </si>
  <si>
    <t xml:space="preserve">  - เทคนิคการแพทย์</t>
  </si>
  <si>
    <t xml:space="preserve"> - อนามัยสิ่งแวดล้อม</t>
  </si>
  <si>
    <t xml:space="preserve">   - อาชีวอนามัยและความปลอดภัย</t>
  </si>
  <si>
    <t xml:space="preserve">   - กายภาพบำบัด</t>
  </si>
  <si>
    <t>สำนักวิชาแพทยศาสตร์</t>
  </si>
  <si>
    <t xml:space="preserve">  - แพทยศาสตร์</t>
  </si>
  <si>
    <t>สำนักวิชาเภสัชศาสตร์</t>
  </si>
  <si>
    <t xml:space="preserve"> - เภสัชศาสตร์</t>
  </si>
  <si>
    <t>สำนักวิชาเทคโนโลยีการเกษตร</t>
  </si>
  <si>
    <t xml:space="preserve"> - เทคโนโลยีการเกษตร</t>
  </si>
  <si>
    <t xml:space="preserve">   </t>
  </si>
  <si>
    <t xml:space="preserve"> - เทคโนโลยีชีวภาพ</t>
  </si>
  <si>
    <t xml:space="preserve"> - เทคโนโลยีอาหาร</t>
  </si>
  <si>
    <t>สำนักวิชาวิทยาศาสตร์</t>
  </si>
  <si>
    <t xml:space="preserve"> - วิทยาศาสตร์</t>
  </si>
  <si>
    <t xml:space="preserve"> - ฟิสิกส์</t>
  </si>
  <si>
    <t xml:space="preserve"> - เคมี</t>
  </si>
  <si>
    <t xml:space="preserve"> - ชีววิทยา</t>
  </si>
  <si>
    <t xml:space="preserve"> - คณิตศาสตร์และสถิติ</t>
  </si>
  <si>
    <t>สำนักวิชาวิศวกรรมศาสตร์และทรัพยากร</t>
  </si>
  <si>
    <t xml:space="preserve"> - วิศวกรรมศาสตร์และทรัพยากร</t>
  </si>
  <si>
    <t xml:space="preserve"> - วิศวกรรมกระบวนการ</t>
  </si>
  <si>
    <t xml:space="preserve"> - วิศวกรรมโยธา</t>
  </si>
  <si>
    <t xml:space="preserve"> - วิศวกรรมไฟฟ้า</t>
  </si>
  <si>
    <t xml:space="preserve"> - วิศวกรรมเครื่องกล</t>
  </si>
  <si>
    <t xml:space="preserve"> - วิทยาศาสตร์และวิศวกรรมวัสดุ</t>
  </si>
  <si>
    <t xml:space="preserve"> - วิศวกรรมคอมพิวเตอร์</t>
  </si>
  <si>
    <t xml:space="preserve">  - เทคโนโลยีการจัดการทรัพยากรทะเลและชายฝั่ง</t>
  </si>
  <si>
    <t xml:space="preserve"> - วิทยาศาสตร์สิ่งแวดล้อม</t>
  </si>
  <si>
    <t>สำนักวิชาสารสนเทศศาสตร์</t>
  </si>
  <si>
    <t xml:space="preserve"> - สำนักวิชาสารสนเทศศาสตร์</t>
  </si>
  <si>
    <t xml:space="preserve"> - นิเทศศาสตร์</t>
  </si>
  <si>
    <t xml:space="preserve"> - วิทยาการคอมพิวเตอร์</t>
  </si>
  <si>
    <t xml:space="preserve"> - เทคโนโลยีมัลติมีเดียและแอนิเมชั่น</t>
  </si>
  <si>
    <t>สำนักวิชาสถาปัตยกรรมศาสตร์และการออกแบบ</t>
  </si>
  <si>
    <t xml:space="preserve"> - สถาปัตยกรรม</t>
  </si>
  <si>
    <t xml:space="preserve"> - การออกแบบอุตสาหกรรม</t>
  </si>
  <si>
    <t>เศรษฐศาสตร์</t>
  </si>
  <si>
    <t>ไทยศึกษาบูรณาการ</t>
  </si>
  <si>
    <t>ภาษาต่างประเทศ</t>
  </si>
  <si>
    <t>ภาษาอังกฤษ</t>
  </si>
  <si>
    <t>ภาษาจีน</t>
  </si>
  <si>
    <t>วัฒนธรรมศึกษา</t>
  </si>
  <si>
    <t>ศึกษาทั่วไป</t>
  </si>
  <si>
    <t>อาชีวอนามัยและความปลอดภัย</t>
  </si>
  <si>
    <t>เทคโนโลยีชีวภาพ</t>
  </si>
  <si>
    <t>เทคโนโลยีอาหาร</t>
  </si>
  <si>
    <t>เคมี</t>
  </si>
  <si>
    <t>ชีววิทยา</t>
  </si>
  <si>
    <t>คณิตศาสตร์และสถิติ</t>
  </si>
  <si>
    <t>วิทยาศาสตร์เชิงคำนวณ</t>
  </si>
  <si>
    <t>ฟิสิกส์</t>
  </si>
  <si>
    <t>วิศวกรรมกระบวนการ</t>
  </si>
  <si>
    <t>วิศวกรรมโยธา</t>
  </si>
  <si>
    <t>วิศวกรรมไฟฟ้า</t>
  </si>
  <si>
    <t>วิศวกรรมคอมพิวเตอร์</t>
  </si>
  <si>
    <t>วิศวกรรมเครื่องกล</t>
  </si>
  <si>
    <t>วิทยาศาสตร์และวิศวกรรมวัสดุ</t>
  </si>
  <si>
    <t>วิทยาศาสตร์สิ่งแวดล้อม</t>
  </si>
  <si>
    <t>นิเทศศาสตร์</t>
  </si>
  <si>
    <t>เทคโนโลยีสารสนเทศ</t>
  </si>
  <si>
    <t>การจัดการสารสนเทศ</t>
  </si>
  <si>
    <t>วิทยาการคอมพิวเตอร์</t>
  </si>
  <si>
    <t>เทคโนโลยีมัลติมีเดียและแอนิเมชั่น</t>
  </si>
  <si>
    <t>สถาปัตยกรรม</t>
  </si>
  <si>
    <t>การวิเคราะห์โครงสร้างคำและประโยคภาษาอังกฤษ</t>
  </si>
  <si>
    <t>ภาษาอังกฤษเพื่อสุนทรียศาสตร์</t>
  </si>
  <si>
    <t>ENG-107</t>
  </si>
  <si>
    <t>ศิลปะและวัฒนธรรมจีน</t>
  </si>
  <si>
    <t>ภาษาจีนระดับต้น 2</t>
  </si>
  <si>
    <t>การออกแบบอุตสาหกรรม</t>
  </si>
  <si>
    <t>เทคโนโลยีการจัดการทรัพยากรทะเล</t>
  </si>
  <si>
    <t>และชายฝั่ง</t>
  </si>
  <si>
    <t>รวมทุกสำนักวิชา</t>
  </si>
  <si>
    <t>เทคนิคการแพทย์</t>
  </si>
  <si>
    <t>การบัญชีขั้นกลาง 2</t>
  </si>
  <si>
    <t>การบัญชีบริหาร</t>
  </si>
  <si>
    <t>สัมมนาการสอบบัญชี</t>
  </si>
  <si>
    <t>การเงินธุรกิจ</t>
  </si>
  <si>
    <t>การจัดการทรัพยากรมนุษย์</t>
  </si>
  <si>
    <t>ระบบสารสนเทศเพื่อการจัดการ</t>
  </si>
  <si>
    <t>การจัดการสินค้าคงคลัง</t>
  </si>
  <si>
    <t>แพลงก์ตอนวิทยา</t>
  </si>
  <si>
    <t>คุณภาพน้ำและการจัดการ</t>
  </si>
  <si>
    <t>การขยายพันธุ์สัตว์น้ำกร่อยและน้ำเค็ม</t>
  </si>
  <si>
    <t>โภชนศาสตร์สัตว์กระเพาะเดี่ยว</t>
  </si>
  <si>
    <t>APT-240</t>
  </si>
  <si>
    <t>การปรับปรุงพันธุ์สัตว์</t>
  </si>
  <si>
    <t>สุขศาสตร์ของสัตว์และการควบคุมโรค</t>
  </si>
  <si>
    <t>วิศวกรรมกระบวนการชีวภาพ 2</t>
  </si>
  <si>
    <t>ปฏิบัติการวิศวกรรมกระบวนการชีวภาพ</t>
  </si>
  <si>
    <t>ปฏิบัติการเทคโนโลยีชีวภาพพืช</t>
  </si>
  <si>
    <t>สรีรวิทยาการผลิตพืช</t>
  </si>
  <si>
    <t>กีฏวิทยาทางการเกษตร</t>
  </si>
  <si>
    <t>ปฐพีวิทยาเบื้องต้น</t>
  </si>
  <si>
    <t>การปรับปรุงพันธุ์พืช</t>
  </si>
  <si>
    <t>ปฏิบัติการเคมีอาหาร</t>
  </si>
  <si>
    <t>FTH-222</t>
  </si>
  <si>
    <t>การแปรรูปอาหาร 1</t>
  </si>
  <si>
    <t>FTH-231</t>
  </si>
  <si>
    <t>การพัฒนาผลิตภัณฑ์อาหารและการตลาด</t>
  </si>
  <si>
    <t>FTH-353</t>
  </si>
  <si>
    <t>FTH-391</t>
  </si>
  <si>
    <t>ปฏิบัติประสบการณ์วิชาชีพทางการพยาบาล</t>
  </si>
  <si>
    <t>เวชศาสตร์ครอบครัวและชุมชน 2</t>
  </si>
  <si>
    <t>FCM-212</t>
  </si>
  <si>
    <t>PCS-216</t>
  </si>
  <si>
    <t>ระบบขับถ่ายปัสสาวะและสืบพันธุ์</t>
  </si>
  <si>
    <t>PCS-218</t>
  </si>
  <si>
    <t>PCS-221</t>
  </si>
  <si>
    <t>PCS-345</t>
  </si>
  <si>
    <t>ความผิดปกติของระบบประสาท</t>
  </si>
  <si>
    <t>PCS-346</t>
  </si>
  <si>
    <t>PCS-347</t>
  </si>
  <si>
    <t>พยาธิสภาพทางจิต</t>
  </si>
  <si>
    <t>PCS-348</t>
  </si>
  <si>
    <t>วิทยาศาสตร์การแพทย์ของมนุษย์ 5</t>
  </si>
  <si>
    <t>THA-100</t>
  </si>
  <si>
    <t>ภาษาไทยร่วมสมัยและการรู้สารสนเทศ</t>
  </si>
  <si>
    <t>ภาษาอังกฤษร่วมสมัยและการสื่อสาร</t>
  </si>
  <si>
    <t>การสื่อสารและการนำเสนองาน</t>
  </si>
  <si>
    <t>การเขียนเรียงความในระดับมหาวิทยาลัย</t>
  </si>
  <si>
    <t>การอภิปรายในเชิงวิชาการเบื้องต้น</t>
  </si>
  <si>
    <t>ภาษาศาสตร์เบื้องต้น</t>
  </si>
  <si>
    <t>ทักษะภาษาอังกฤษเชิงบูรณาการ</t>
  </si>
  <si>
    <t>ENG-106</t>
  </si>
  <si>
    <t>ภาษาจีนระดับกลาง 2</t>
  </si>
  <si>
    <t>ภาษาจีนระดับต้น 1</t>
  </si>
  <si>
    <t>ทฤษฎีและการออกแบบองค์การ</t>
  </si>
  <si>
    <t>รัฐศาสตร์</t>
  </si>
  <si>
    <t>มนุษยภาพ สังคม และสุนทรียศาสตร์</t>
  </si>
  <si>
    <t>HUM-106</t>
  </si>
  <si>
    <t>แนวคิดพื้นฐานของศาสตร์ทางการพยาบาล</t>
  </si>
  <si>
    <t>หลักเภสัชวิทยา</t>
  </si>
  <si>
    <t>PCS-331</t>
  </si>
  <si>
    <t>ระบาดวิทยาและชีวสถิติ</t>
  </si>
  <si>
    <t>วงจรวิวัฒน์แห่งชีวิต</t>
  </si>
  <si>
    <t>บทนำวิทยาศาสตร์การแพทย์พื้นฐาน</t>
  </si>
  <si>
    <t>PCS-211</t>
  </si>
  <si>
    <t>เวชศาสตร์ครอบครัวและชุมชน 4</t>
  </si>
  <si>
    <t>FCM-414</t>
  </si>
  <si>
    <t>เวชศาสตร์ครอบครัวและชุมชน 3</t>
  </si>
  <si>
    <t>FCM-313</t>
  </si>
  <si>
    <t>เทคโนโลยีรังสีวินิจฉัย</t>
  </si>
  <si>
    <t>CCS-461</t>
  </si>
  <si>
    <t>เวชปฏิบัติสูติศาสตร์-นรีเวชวิทยา 1</t>
  </si>
  <si>
    <t>CCS-443</t>
  </si>
  <si>
    <t>ทักษะสูติศาสตร์-นรีเวชวิทยา 1</t>
  </si>
  <si>
    <t>CCS-442</t>
  </si>
  <si>
    <t>ทฤษฎีสูติศาสตร์-นรีเวชวิทยา</t>
  </si>
  <si>
    <t>CCS-441</t>
  </si>
  <si>
    <t>ทักษะศัลยศาสตร์ 1</t>
  </si>
  <si>
    <t>CCS-432</t>
  </si>
  <si>
    <t>ทฤษฎีศัลยศาสตร์</t>
  </si>
  <si>
    <t>CCS-431</t>
  </si>
  <si>
    <t>เวชปฏิบัติกุมารเวชศาสตร์ 1</t>
  </si>
  <si>
    <t>CCS-423</t>
  </si>
  <si>
    <t>ทักษะกุมารเวชศาสตร์ 1</t>
  </si>
  <si>
    <t>CCS-422</t>
  </si>
  <si>
    <t>ทฤษฎีกุมารเวชศาสตร์</t>
  </si>
  <si>
    <t>CCS-421</t>
  </si>
  <si>
    <t>นิติเวชศาสตร์</t>
  </si>
  <si>
    <t>เวชปฏิบัติอายุรศาสตร์ 1</t>
  </si>
  <si>
    <t>CCS-415</t>
  </si>
  <si>
    <t>ทักษะอายุรศาสตร์ 1</t>
  </si>
  <si>
    <t>CCS-414</t>
  </si>
  <si>
    <t>CCS-413</t>
  </si>
  <si>
    <t>CCS-412</t>
  </si>
  <si>
    <t>CCS-411</t>
  </si>
  <si>
    <t>เภสัชเวท</t>
  </si>
  <si>
    <t>เภสัชนิเทศ</t>
  </si>
  <si>
    <t>เคมีคลินิก 1</t>
  </si>
  <si>
    <t>กายวิภาคศาสตร์และสรีรวิทยามนุษย์</t>
  </si>
  <si>
    <t>การประเมินและการจัดการความเสี่ยง</t>
  </si>
  <si>
    <t>หลักสุขศาสตร์อุตสาหกรรม</t>
  </si>
  <si>
    <t>สัมมนาทางกายภาพบำบัด</t>
  </si>
  <si>
    <t>ปฏิบัติการวิเคราะห์อาหารสัตว์</t>
  </si>
  <si>
    <t>APT-342</t>
  </si>
  <si>
    <t>โภชนศาสตร์สัตว์เคี้ยวเอื้อง</t>
  </si>
  <si>
    <t>APT-341</t>
  </si>
  <si>
    <t>การปฏิบัติงานฟาร์ม</t>
  </si>
  <si>
    <t>หลักการขยายพันธุ์พืช</t>
  </si>
  <si>
    <t>เครื่องจักรกลการเกษตร</t>
  </si>
  <si>
    <t>ทัศนศึกษา</t>
  </si>
  <si>
    <t>FTH-494</t>
  </si>
  <si>
    <t>การจัดการโรงงานอุตสาหกรรมอาหาร</t>
  </si>
  <si>
    <t>FTH-382</t>
  </si>
  <si>
    <t>สุขาภิบาลโรงงานอุตสาหกรรมอาหาร</t>
  </si>
  <si>
    <t>FTH-381</t>
  </si>
  <si>
    <t>วิศวกรรมกระบวนการ 1</t>
  </si>
  <si>
    <t>FTH-341</t>
  </si>
  <si>
    <t>การแปรรูปอาหาร 2</t>
  </si>
  <si>
    <t>FTH-332</t>
  </si>
  <si>
    <t>การออกแบบหัตถอุตสาหกรรม 2</t>
  </si>
  <si>
    <t>IND-361</t>
  </si>
  <si>
    <t>ภาษาอังกฤษเพื่อการสื่อสารทางการออกแบบ</t>
  </si>
  <si>
    <t>IND-331</t>
  </si>
  <si>
    <t>การเขียนภาพ</t>
  </si>
  <si>
    <t>การเขียนแบบสถาปัตยกรรม 1</t>
  </si>
  <si>
    <t>การวิจัยนิเทศศาสตร์</t>
  </si>
  <si>
    <t>การบริหารองค์การสื่อมวลชน</t>
  </si>
  <si>
    <t>การออกแบบและพัฒนาสื่อบนอินเทอร์เน็ต</t>
  </si>
  <si>
    <t>จิตวิทยาการสื่อสาร</t>
  </si>
  <si>
    <t>โครงงานสำหรับงานเทคโนโลยีมัลติมีเดียและแอนิเมชัน 1</t>
  </si>
  <si>
    <t>ความรู้พื้นฐานด้านเทคโนโลยีสารสนเทศ 2</t>
  </si>
  <si>
    <t>ITE-105</t>
  </si>
  <si>
    <t>ความรู้พื้นฐานด้านเทคโนโลยีสารสนเทศ 1</t>
  </si>
  <si>
    <t>ITE-104</t>
  </si>
  <si>
    <t>การทดสอบและประกันคุณภาพซอฟต์แวร์</t>
  </si>
  <si>
    <t>ความรู้พื้นฐานทางเภสัชพฤกษศาสตร์และเภสัชเวท</t>
  </si>
  <si>
    <t>หลักชีววิทยา 2</t>
  </si>
  <si>
    <t>BIO-102</t>
  </si>
  <si>
    <t>วิทยาของเซลล์สำหรับวิทยาการสุขภาพ</t>
  </si>
  <si>
    <t>BIO-105</t>
  </si>
  <si>
    <t>นิเวศวิทยาทางทะเล</t>
  </si>
  <si>
    <t>BIO-252</t>
  </si>
  <si>
    <t>BIO-253</t>
  </si>
  <si>
    <t>ชีววิทยาโมเลกุลของพืช</t>
  </si>
  <si>
    <t>BIO-272</t>
  </si>
  <si>
    <t>เคมีทั่วไป</t>
  </si>
  <si>
    <t>CHM-102</t>
  </si>
  <si>
    <t>หลักฟิสิกส์ 2</t>
  </si>
  <si>
    <t>PHY-103</t>
  </si>
  <si>
    <t>ปฏิบัติการฟิสิกส์  2</t>
  </si>
  <si>
    <t>PHY-104</t>
  </si>
  <si>
    <t>ฟิสิกส์ทางการแพทย์</t>
  </si>
  <si>
    <t>PHY-107</t>
  </si>
  <si>
    <t>การออกแบบโครงสร้างไม้และเหล็ก</t>
  </si>
  <si>
    <t>การสำรวจ</t>
  </si>
  <si>
    <t>ปฏิบัติการการสำรวจ</t>
  </si>
  <si>
    <t>วิศวกรรมฐานราก</t>
  </si>
  <si>
    <t>อุทกวิทยา</t>
  </si>
  <si>
    <t>วิศวกรรมการทาง</t>
  </si>
  <si>
    <t>การทดสอบวัสดุการทาง</t>
  </si>
  <si>
    <t>การออกแบบคอนกรีตอัดแรง</t>
  </si>
  <si>
    <t>การออกแบบและการทำงานของอุปกรณ์ในกระบวนการ 2</t>
  </si>
  <si>
    <t>CPE-323</t>
  </si>
  <si>
    <t>ปฏิบัติการวิศวกรรมเคมีและกระบวนการ 2</t>
  </si>
  <si>
    <t>CPE-326</t>
  </si>
  <si>
    <t>พลวัตของกระบวนการและการควบคุม</t>
  </si>
  <si>
    <t>CPE-401</t>
  </si>
  <si>
    <t>CPE-443</t>
  </si>
  <si>
    <t>การวัดและอุปกรณ์วัดทางไฟฟ้า</t>
  </si>
  <si>
    <t>วิศวกรรมไฟฟ้าพื้นฐาน</t>
  </si>
  <si>
    <t>ECE-207</t>
  </si>
  <si>
    <t>บริหารธุรกิจ (การจัดการการท่องเที่ยว</t>
  </si>
  <si>
    <t>และบริการ)</t>
  </si>
  <si>
    <t>อิเล็กทรอนิกส์วิศวกรรม 2</t>
  </si>
  <si>
    <t>ปฏิบัติการอิเล็กทรอนิกส์วิศวกรรม</t>
  </si>
  <si>
    <t>ระบบฐานข้อมูล</t>
  </si>
  <si>
    <t>ไมโครโพรเซสเซอร์</t>
  </si>
  <si>
    <t>การเชื่อมต่อคอมพิวเตอร์</t>
  </si>
  <si>
    <t>ENG-109</t>
  </si>
  <si>
    <t>ภาษาอังกฤษด้านสังคมศาสตร์</t>
  </si>
  <si>
    <t>ENG-110</t>
  </si>
  <si>
    <t>ภาษาอังกฤษด้านวิทยาศาสตร์และเทคโนโลยี</t>
  </si>
  <si>
    <t>EMS-301</t>
  </si>
  <si>
    <t>เคมีของยา 2</t>
  </si>
  <si>
    <t>BTH-325</t>
  </si>
  <si>
    <t>ระเบียบวิธีเชิงตัวเลขเบื้องต้น</t>
  </si>
  <si>
    <t>คณิตศาสตร์ 3</t>
  </si>
  <si>
    <t>MAT-109</t>
  </si>
  <si>
    <t>คณิตศาสตร์ 2</t>
  </si>
  <si>
    <t>MAT-108</t>
  </si>
  <si>
    <t>การประเมินผลกระทบต่อสิ่งแวดล้อม</t>
  </si>
  <si>
    <t>การวางแผนการใช้ที่ดินและการวางผังเมือง</t>
  </si>
  <si>
    <t>สารเคมียาง</t>
  </si>
  <si>
    <t>ธรณีสัณฐานวิทยาชายฝั่ง</t>
  </si>
  <si>
    <t>สมุทรศาสตร์กายภาพ</t>
  </si>
  <si>
    <t>การจัดการเพาะเลี้ยงสัตว์น้ำชายฝั่ง</t>
  </si>
  <si>
    <t>การจัดการทรัพยากรประมง</t>
  </si>
  <si>
    <t>ภาษาจีนระดับกลาง 1</t>
  </si>
  <si>
    <t>ประวัติศาสตร์จีน</t>
  </si>
  <si>
    <t>การอ่านหนังสือพิมพ์จีน</t>
  </si>
  <si>
    <t>การอ่านวรรณกรรมร้อยกรอง</t>
  </si>
  <si>
    <t>กลวิธีในการเขียน</t>
  </si>
  <si>
    <t>กลวิธีในการฟัง</t>
  </si>
  <si>
    <t>การอ่านบทความวิชาการ</t>
  </si>
  <si>
    <t>ไวยากรณ์อังกฤษเพื่อการสื่อสาร</t>
  </si>
  <si>
    <t>การพูดในที่สาธารณะ</t>
  </si>
  <si>
    <t>การเขียนในเชิงวิชาชีพเบื้องต้น</t>
  </si>
  <si>
    <t>การอ่านเชิงวิชาการและเชิงวิเคราะห์</t>
  </si>
  <si>
    <t>ชุมชนกับสุขภาวะ</t>
  </si>
  <si>
    <t xml:space="preserve">              จำแนกตามสำนักวิชาที่บริการงานสอน</t>
  </si>
  <si>
    <t>มลพิษทางอากาศและการควบคุม</t>
  </si>
  <si>
    <t>เทคโนโลยีการประปา</t>
  </si>
  <si>
    <t>สำนักวิชา</t>
  </si>
  <si>
    <t>รหัสวิชา</t>
  </si>
  <si>
    <t>รายวิชา</t>
  </si>
  <si>
    <t>ศิลปศาสตร์</t>
  </si>
  <si>
    <t>สารสนเทศศาสตร์</t>
  </si>
  <si>
    <t>เทคโนโลยีการเกษตร</t>
  </si>
  <si>
    <t>วิศวกรรมศาสตร์และทรัพยากร</t>
  </si>
  <si>
    <t>การจัดการ</t>
  </si>
  <si>
    <t>สหกิจศึกษาวิชาชีพบัญชี 1</t>
  </si>
  <si>
    <t>การตรวจสอบระบบบัญชีคอมพิวเตอร์</t>
  </si>
  <si>
    <t>การจัดการธุรกิจระหว่างประเทศ</t>
  </si>
  <si>
    <t>การพัฒนาทรัพยากรมนุษย์</t>
  </si>
  <si>
    <t>เศรษฐศาสตร์มหภาค 2</t>
  </si>
  <si>
    <t>เศรษฐศาสตร์จุลภาค 1</t>
  </si>
  <si>
    <t>พฤติกรรมผู้บริโภค</t>
  </si>
  <si>
    <t>สหเวชศาสตร์และสาธารณสุขศาสตร์</t>
  </si>
  <si>
    <t>พยาบาลศาสตร์</t>
  </si>
  <si>
    <t>แพทยศาสตร์</t>
  </si>
  <si>
    <t>เตรียมสหกิจศึกษา</t>
  </si>
  <si>
    <t>วิทยาศาสตร์</t>
  </si>
  <si>
    <t>เภสัชศาสตร์</t>
  </si>
  <si>
    <t>สถาปัตยกรรมศาสตร์และการออกแบบ</t>
  </si>
  <si>
    <t>สหกิจศึกษา</t>
  </si>
  <si>
    <t>SRE-102</t>
  </si>
  <si>
    <t>กิจกรรมกลุ่มสัมพันธ์</t>
  </si>
  <si>
    <t>SRE-105</t>
  </si>
  <si>
    <t>ผู้นำค่ายพักแรม</t>
  </si>
  <si>
    <t>SRE-111</t>
  </si>
  <si>
    <t>พื้นฐานกีฬาประเภทบุคคล 1</t>
  </si>
  <si>
    <t>SRE-113</t>
  </si>
  <si>
    <t>พื้นฐานกีฬาประเภทบุคคล 3</t>
  </si>
  <si>
    <t>หลักเคมี</t>
  </si>
  <si>
    <t>แคลคูลัส 1</t>
  </si>
  <si>
    <t>CHM-101</t>
  </si>
  <si>
    <t>เคมีพื้นฐาน</t>
  </si>
  <si>
    <t>CHM-104</t>
  </si>
  <si>
    <t>CHM-111</t>
  </si>
  <si>
    <t>เคมีอินทรีย์</t>
  </si>
  <si>
    <t>PHY-106</t>
  </si>
  <si>
    <t>ฟิสิกส์ทั่วไป</t>
  </si>
  <si>
    <t>SCI-104</t>
  </si>
  <si>
    <t>วิทยาศาสตร์และธุรกิจ</t>
  </si>
  <si>
    <t>หลักเบื้องต้นการวิเคราะห์เชิงปริมาณ</t>
  </si>
  <si>
    <t>หลักการจัดการ</t>
  </si>
  <si>
    <t>การบัญชีเพื่อการจัดการ</t>
  </si>
  <si>
    <t>การตรวจสอบและควบคุมภายใน</t>
  </si>
  <si>
    <t>การบัญชีขั้นสูง 2</t>
  </si>
  <si>
    <t>เศรษฐศาสตร์เบื้องต้น</t>
  </si>
  <si>
    <t>ประสบการณ์วิชาชีพ</t>
  </si>
  <si>
    <t>พฤติกรรมองค์การ</t>
  </si>
  <si>
    <t>การจัดการกลยุทธ์</t>
  </si>
  <si>
    <t>MKT-201</t>
  </si>
  <si>
    <t>หลักการตลาด</t>
  </si>
  <si>
    <t>การจัดการการดำเนินงาน</t>
  </si>
  <si>
    <t>จุลชีววิทยาและปรสิตวิทยาสาธารณสุข</t>
  </si>
  <si>
    <t>เคมีคลินิก 2</t>
  </si>
  <si>
    <t>แบคทีเรียวิทยาและกิณวิทยาทางการแพทย์</t>
  </si>
  <si>
    <t>พยาธิสรีรวิทยา</t>
  </si>
  <si>
    <t>การยศาสตร์และสรีรวิทยาการทำงาน</t>
  </si>
  <si>
    <t>ฝึกงานกายภาพบำบัด 2</t>
  </si>
  <si>
    <t>ACT-201</t>
  </si>
  <si>
    <t>การบัญชีขั้นต้น</t>
  </si>
  <si>
    <t>ACT-111</t>
  </si>
  <si>
    <t>MAR-201</t>
  </si>
  <si>
    <t>LGT-202</t>
  </si>
  <si>
    <t>LGT-201</t>
  </si>
  <si>
    <t>BUS-101</t>
  </si>
  <si>
    <t>อุตสาหกรรมท่องเที่ยว</t>
  </si>
  <si>
    <t>TOI-101</t>
  </si>
  <si>
    <t>โครงงานเทคโนโลยีอาหาร</t>
  </si>
  <si>
    <t>หลักการเพาะเลี้ยงสัตว์น้ำ</t>
  </si>
  <si>
    <t>FIS-111</t>
  </si>
  <si>
    <t>เวชศาสตร์ครอบครัวและชุมชน 5</t>
  </si>
  <si>
    <t>FCM-515</t>
  </si>
  <si>
    <t>วิสัญญีวิทยา</t>
  </si>
  <si>
    <t>CCS-591</t>
  </si>
  <si>
    <t>จักษุวิทยา</t>
  </si>
  <si>
    <t>CCS-582</t>
  </si>
  <si>
    <t>โสต ศอ นาสิกวิทยา</t>
  </si>
  <si>
    <t>CCS-581</t>
  </si>
  <si>
    <t>เวชปฎิบัติจิตเวชศาสตร์และสุขภาพจิต</t>
  </si>
  <si>
    <t>CCS-573</t>
  </si>
  <si>
    <t>ทักษะจิตเวชศาสตร์และสุขภาพจิต</t>
  </si>
  <si>
    <t>CCS-572</t>
  </si>
  <si>
    <t>ทฤษฎีจิตเวชศาสตร์และสุขภาพจิต</t>
  </si>
  <si>
    <t>CCS-571</t>
  </si>
  <si>
    <t>CCS-551</t>
  </si>
  <si>
    <t>เวชปฎิบัติวิทยาการบาดเจ็บและภาวะฉุกเฉินทางศัลยศาสตร์</t>
  </si>
  <si>
    <t>CCS-538</t>
  </si>
  <si>
    <t>ทักษะวิทยาการบาดเจ็บและภาวะฉุกเฉินทางศัลยศาสตร์</t>
  </si>
  <si>
    <t>CCS-537</t>
  </si>
  <si>
    <t>ทฤษฎีวิทยาการบาดเจ็บและภาวะฉุกเฉินทางศัลยศาสตร์</t>
  </si>
  <si>
    <t>CCS-536</t>
  </si>
  <si>
    <t>เวชปฎิบัติเวชศาสตร์ผู้ป่วยนอกและเวชศาสตร์ฉุกเฉิน</t>
  </si>
  <si>
    <t>CCS-528</t>
  </si>
  <si>
    <t>ทักษะเวชศาสตร์ผู้ป่วยนอกและเวชศาสตร์ฉุกเฉิน</t>
  </si>
  <si>
    <t>CCS-527</t>
  </si>
  <si>
    <t>ทฤษฎีเวชศาสตร์ผู้ป่วยนอกและเวชศาสตร์ฉุกเฉิน</t>
  </si>
  <si>
    <t>CCS-526</t>
  </si>
  <si>
    <t>PHD-161</t>
  </si>
  <si>
    <t>เทคโนโลยีเภสัชกรรม 3</t>
  </si>
  <si>
    <t>การศึกษาทางการออกแบบหัตถอุตสาหกรรมเฉพาะรายบุคคล</t>
  </si>
  <si>
    <t>IND-461</t>
  </si>
  <si>
    <t>IND-451</t>
  </si>
  <si>
    <t>IND-441</t>
  </si>
  <si>
    <t>วิธีวิจัยทางการออกแบบอุตสาหกรรม</t>
  </si>
  <si>
    <t>มูลฐานการออกแบบ 1</t>
  </si>
  <si>
    <t>CMM-101</t>
  </si>
  <si>
    <t>การจัดการสารสนเทศเบื้องต้น</t>
  </si>
  <si>
    <t>DIM-112</t>
  </si>
  <si>
    <t>ทักษะสารสนเทศในสังคมฐานความรู้</t>
  </si>
  <si>
    <t>DIM-101</t>
  </si>
  <si>
    <t>การวาดเส้น</t>
  </si>
  <si>
    <t>ICT-151</t>
  </si>
  <si>
    <t>การเรียนรู้ในระดับอุดมศึกษา</t>
  </si>
  <si>
    <t>ICT-111</t>
  </si>
  <si>
    <t>คณิตศาสตร์ทั่วไป</t>
  </si>
  <si>
    <t>MAT-113</t>
  </si>
  <si>
    <t>ปฏิบัติการเคมีพื้นฐาน</t>
  </si>
  <si>
    <t>โลกและระบบสุริยะ</t>
  </si>
  <si>
    <t>SCI-106</t>
  </si>
  <si>
    <t>แนะนำวิศวกรรมคอมพิวเตอร์</t>
  </si>
  <si>
    <t>มโนทัศน์พื้นฐานเกี่ยวกับวิศวกรรม</t>
  </si>
  <si>
    <t>EEE-101</t>
  </si>
  <si>
    <t>CHI-110</t>
  </si>
  <si>
    <t>EFL-204</t>
  </si>
  <si>
    <t>อำนาจและนโยบายสาธารณะในสังคมไทย</t>
  </si>
  <si>
    <t>POL-417</t>
  </si>
  <si>
    <t>ปรัชญาและทฤษฎีประชาธิปไตยร่วมสมัย</t>
  </si>
  <si>
    <t>ประชาคมอาเซียน : พัฒนาการและทิศทาง</t>
  </si>
  <si>
    <t>ASE-101</t>
  </si>
  <si>
    <t>มนุษยภาพ ชีวิต และการพัฒนาตนเอง</t>
  </si>
  <si>
    <t>HUM-105</t>
  </si>
  <si>
    <t>สิทธิ กฎหมาย และสังคม</t>
  </si>
  <si>
    <t>SOC-107</t>
  </si>
  <si>
    <t>การเมือง ประชาสังคม และการเคลื่อนไหวทางสังคม</t>
  </si>
  <si>
    <t>SOC-109</t>
  </si>
  <si>
    <t>ACT-211</t>
  </si>
  <si>
    <t>FNC-201</t>
  </si>
  <si>
    <t>BUS-211</t>
  </si>
  <si>
    <t>การท่องเที่ยวอย่างยั่งยืน</t>
  </si>
  <si>
    <t>TOI-204</t>
  </si>
  <si>
    <t>การบริการที่พัก อาหารและเครื่องดื่ม</t>
  </si>
  <si>
    <t>TOI-205</t>
  </si>
  <si>
    <t>การผลิตสุกร</t>
  </si>
  <si>
    <t>BTH-324</t>
  </si>
  <si>
    <t>PLS-250</t>
  </si>
  <si>
    <t>CMM-104</t>
  </si>
  <si>
    <t>CMM-105</t>
  </si>
  <si>
    <t>CMM-205</t>
  </si>
  <si>
    <t>การโปรแกรมคอมพิวเตอร์</t>
  </si>
  <si>
    <t>การฝึกปฏิบัติเทคโนโลยีเว็บ</t>
  </si>
  <si>
    <t>ICT-132</t>
  </si>
  <si>
    <t>เทคโนโลยีเว็บ</t>
  </si>
  <si>
    <t>ICT-131</t>
  </si>
  <si>
    <t>ภาษาการโปรแกรม 1</t>
  </si>
  <si>
    <t>ICT-123</t>
  </si>
  <si>
    <t>การโปรแกรมเกมและแอนิเมชันเบื้องต้น</t>
  </si>
  <si>
    <t>MMA-112</t>
  </si>
  <si>
    <t>เทคโนโลยีมัลติมีเดีย</t>
  </si>
  <si>
    <t>วิศวกรรมซอฟต์แวร์</t>
  </si>
  <si>
    <t>การใช้ตารางคำนวณและการจัดการฐานข้อมูล</t>
  </si>
  <si>
    <t>ITE-108</t>
  </si>
  <si>
    <t>การจัดการงานเอกสารและการสร้างงานนำเสนอ</t>
  </si>
  <si>
    <t>ITE-106</t>
  </si>
  <si>
    <t>เทคโนโลยีการบำบัดน้ำเสียและการออกแบบ</t>
  </si>
  <si>
    <t>ESI-351</t>
  </si>
  <si>
    <t>สัมมนา 1</t>
  </si>
  <si>
    <t>COS-390</t>
  </si>
  <si>
    <t>การฝึกงานวิจัย</t>
  </si>
  <si>
    <t>COS-350</t>
  </si>
  <si>
    <t>MAT-117</t>
  </si>
  <si>
    <t>คณิตศาสตร์ในชีวิตประจำวัน</t>
  </si>
  <si>
    <t>SCI-105</t>
  </si>
  <si>
    <t>การฟังและการพูดภาษาจีนระดับต้น 2</t>
  </si>
  <si>
    <t>CHI-117</t>
  </si>
  <si>
    <t>ภาษาจีนสำหรับผู้มีพื้นฐาน 3</t>
  </si>
  <si>
    <t>CHI-115</t>
  </si>
  <si>
    <t>ภาษาจีนระดับต้น 3</t>
  </si>
  <si>
    <t>CHI-112</t>
  </si>
  <si>
    <t>ภาษาอังกฤษด้านวิทยาศาสตร์สุขภาพ</t>
  </si>
  <si>
    <t>ENG-108</t>
  </si>
  <si>
    <t>EFL-211</t>
  </si>
  <si>
    <t>EFL-101</t>
  </si>
  <si>
    <t>ไวยากรณ์ภาษาอังกฤษจากการแปล</t>
  </si>
  <si>
    <t>EFL-100</t>
  </si>
  <si>
    <t>การวิจัยทางรัฐศาสตร์</t>
  </si>
  <si>
    <t>วาทศิลป์ไทย</t>
  </si>
  <si>
    <t>โลกทัศน์ไทยท่ามกลางการเปลี่ยนแปลง</t>
  </si>
  <si>
    <t>ภูมิศาสตร์การเมืองในอาเซียน</t>
  </si>
  <si>
    <t>ASE-102</t>
  </si>
  <si>
    <t>TOI-102</t>
  </si>
  <si>
    <t>PCS-214</t>
  </si>
  <si>
    <t>การบริบาลทางเภสัชกรรม</t>
  </si>
  <si>
    <t>สมุนไพรเพื่อการสาธารณสุขมูลฐาน</t>
  </si>
  <si>
    <t>เทคโนโลยีเภสัชกรรม 4</t>
  </si>
  <si>
    <t>วัชพืชเบื้องต้น</t>
  </si>
  <si>
    <t>การสาธารณสุขขั้นแนะนำ</t>
  </si>
  <si>
    <t>PUH-101</t>
  </si>
  <si>
    <t>ปริญญานิพนธ์ทางการออกแบบหัตถอุตสาหกรรม 1</t>
  </si>
  <si>
    <t>IND-462</t>
  </si>
  <si>
    <t>ปริญญานิพนธ์ทางการออกแบบบรรจุภัณฑ์และสื่อประชาสัมพันธ์ 1</t>
  </si>
  <si>
    <t>IND-452</t>
  </si>
  <si>
    <t>การเขียนแบบอุตสาหกรรม 1</t>
  </si>
  <si>
    <t>มูลฐานการออกแบบ 2</t>
  </si>
  <si>
    <t>ปรสิตวิทยาทางการแพทย์</t>
  </si>
  <si>
    <t>โรคติดเชื้อและการวินิจฉัยทางห้องปฏิบัติการ</t>
  </si>
  <si>
    <t>ชีวเคมีและชีวเคมีคลินิก</t>
  </si>
  <si>
    <t>MTH-104</t>
  </si>
  <si>
    <t>กายภาพบำบัดชุมชน 2</t>
  </si>
  <si>
    <t>โครงการศึกษาวิจัยทางกายภาพบำบัด</t>
  </si>
  <si>
    <t>ฝึกงานกายภาพบำบัด 1</t>
  </si>
  <si>
    <t>กายวิภาคศาสตร์มนุษย์ 1</t>
  </si>
  <si>
    <t>การระบายอากาศในโรงงานอุตสาหกรรม</t>
  </si>
  <si>
    <t>อาชีวอนามัยและความปลอดภัยขั้นแนะนำ</t>
  </si>
  <si>
    <t>OCC-141</t>
  </si>
  <si>
    <t>อนามัยสิ่งแวดล้อมขั้นแนะนำ</t>
  </si>
  <si>
    <t>การบริหารจัดการด้านสุขภาพ</t>
  </si>
  <si>
    <t>พฤติกรรมสุขภาพและการสร้างเสริมสุขภาพ</t>
  </si>
  <si>
    <t>CMM-103</t>
  </si>
  <si>
    <t>ภาษาในงานสื่อสารมวลชน</t>
  </si>
  <si>
    <t>CMM-102</t>
  </si>
  <si>
    <t>เทคโนโลยีการจัดการสารสนเทศดิจิทัลเบื้องต้น</t>
  </si>
  <si>
    <t>DIM-142</t>
  </si>
  <si>
    <t>การพัฒนาทรัพยากรสารสนเทศ</t>
  </si>
  <si>
    <t>DIM-121</t>
  </si>
  <si>
    <t>แนวคิดภาษาการโปรแกรม</t>
  </si>
  <si>
    <t>ICT-122</t>
  </si>
  <si>
    <t>การวาดและลงสีดิจิทัล</t>
  </si>
  <si>
    <t>MMA-122</t>
  </si>
  <si>
    <t>การสร้างซอฟต์แวร์ 1</t>
  </si>
  <si>
    <t>SWE-102</t>
  </si>
  <si>
    <t>การแก้ปัญหาด้วยขั้นตอนวิธี</t>
  </si>
  <si>
    <t>SWE-101</t>
  </si>
  <si>
    <t>ความปลอดภัยในกระบวนการทางเคมี</t>
  </si>
  <si>
    <t>CPE-441</t>
  </si>
  <si>
    <t>ดุลมวลและพลังงาน 1</t>
  </si>
  <si>
    <t>CPE-201</t>
  </si>
  <si>
    <t>นิเวศวิทยาทางน้ำและมลพิษทางน้ำ</t>
  </si>
  <si>
    <t>เทคโนโลยีน้ำยาง</t>
  </si>
  <si>
    <t>ทฤษฎีวงจรไฟฟ้า 2</t>
  </si>
  <si>
    <t>EEE-202</t>
  </si>
  <si>
    <t>เคมีเชิงฟิสิกส์ 2</t>
  </si>
  <si>
    <t>CHM-331</t>
  </si>
  <si>
    <t>พื้นฐานการจำลองโมเลกุลสำหรับนักเคมี</t>
  </si>
  <si>
    <t>COS-341</t>
  </si>
  <si>
    <t>สมการเชิงอนุพันธ์และการประยุกต์</t>
  </si>
  <si>
    <t>MAT-206</t>
  </si>
  <si>
    <t>สถิติประยุกต์</t>
  </si>
  <si>
    <t>MAT-114</t>
  </si>
  <si>
    <t>การฟังและการพูดภาษาจีนระดับต้น 1</t>
  </si>
  <si>
    <t>CHI-116</t>
  </si>
  <si>
    <t>ภาษาจีนสำหรับผู้มีพื้นฐาน 2</t>
  </si>
  <si>
    <t>CHI-111</t>
  </si>
  <si>
    <t xml:space="preserve"> - วิศวกรรมซอฟต์แวร์</t>
  </si>
  <si>
    <t>ASE-201</t>
  </si>
  <si>
    <t>EFL-203</t>
  </si>
  <si>
    <t>EFL-208</t>
  </si>
  <si>
    <t>EFL-210</t>
  </si>
  <si>
    <t>EFL-224</t>
  </si>
  <si>
    <t>ภาษาอังกฤษและสื่อ</t>
  </si>
  <si>
    <t>EFL-225</t>
  </si>
  <si>
    <t>ชีวเคมีทางการแพทย์</t>
  </si>
  <si>
    <t>ประสบการณ์โรงพยาบาลชุมชน</t>
  </si>
  <si>
    <t>FCM-617</t>
  </si>
  <si>
    <t>เวชศาสตร์ครอบครัวและชุมชน 6</t>
  </si>
  <si>
    <t>FCM-616</t>
  </si>
  <si>
    <t>เวชปฏิบัติออร์โธปิดิกส์</t>
  </si>
  <si>
    <t>CCS-653</t>
  </si>
  <si>
    <t>เวชปฏิบัติสูติศาสตร์-นรีเวชวิทยา 2</t>
  </si>
  <si>
    <t>CCS-645</t>
  </si>
  <si>
    <t>ทักษะสูติศาสตร์-นรีเวชวิทยา 2</t>
  </si>
  <si>
    <t>CCS-644</t>
  </si>
  <si>
    <t>เวชปฏิบัติศัลยศาสตร์ 2</t>
  </si>
  <si>
    <t>CCS-635</t>
  </si>
  <si>
    <t>ทักษะศัลยศาสตร์ 2</t>
  </si>
  <si>
    <t>CCS-634</t>
  </si>
  <si>
    <t>เวชปฏิบัติกุมารเวชศาสตร์ 2</t>
  </si>
  <si>
    <t>CCS-625</t>
  </si>
  <si>
    <t>ทักษะกุมารเวชศาสตร์ 2</t>
  </si>
  <si>
    <t>CCS-624</t>
  </si>
  <si>
    <t>เวชปฏิบัติอายุรศาสตร์ 2</t>
  </si>
  <si>
    <t>CCS-617</t>
  </si>
  <si>
    <t>ทักษะอายุรศาสตร์ 2</t>
  </si>
  <si>
    <t>CCS-616</t>
  </si>
  <si>
    <t>จุลชีววิทยาและปรสิตวิทยาพื้นฐาน</t>
  </si>
  <si>
    <t>PUH-206</t>
  </si>
  <si>
    <t>การสร้างเสริมและปกป้องสุขภาพ</t>
  </si>
  <si>
    <t>NUR-261</t>
  </si>
  <si>
    <t>NUR-217</t>
  </si>
  <si>
    <t>โภชนาการและโภชนบำบัด</t>
  </si>
  <si>
    <t>NUR-207</t>
  </si>
  <si>
    <t>จิตวิทยาพัฒนาการ</t>
  </si>
  <si>
    <t>NUR-206</t>
  </si>
  <si>
    <t>ACT-212</t>
  </si>
  <si>
    <t>ประวัติลัทธิเศรษฐกิจ</t>
  </si>
  <si>
    <t>ECN-224</t>
  </si>
  <si>
    <t>ECN-223</t>
  </si>
  <si>
    <t>ECN-200</t>
  </si>
  <si>
    <t>MAR-311</t>
  </si>
  <si>
    <t>BUS-390</t>
  </si>
  <si>
    <t>BUS-312</t>
  </si>
  <si>
    <t>กฎหมายธุรกิจ</t>
  </si>
  <si>
    <t>BUS-201</t>
  </si>
  <si>
    <t>พฤติกรรมนักท่องเที่ยวและการสื่อสารข้ามวัฒนธรรม</t>
  </si>
  <si>
    <t>TOI-203</t>
  </si>
  <si>
    <t>PLS-251</t>
  </si>
  <si>
    <t>ยาและผลิตภัณฑ์สุขภาพในชีวิตประจำวัน</t>
  </si>
  <si>
    <t>PHD-206</t>
  </si>
  <si>
    <t>ระเบียบวิธีวิจัยทางเภสัชศาสตร์</t>
  </si>
  <si>
    <t>นิติเภสัชและจริยธรรม</t>
  </si>
  <si>
    <t>เทคโนโลยีชีวภาพทางเภสัชกรรม</t>
  </si>
  <si>
    <t>วิทยาศาสตร์การแพทย์ของมนุษย์ 1</t>
  </si>
  <si>
    <t>HMS-201</t>
  </si>
  <si>
    <t>การเขียนแบบสถาปัตยกรรม 3</t>
  </si>
  <si>
    <t>ARC-311</t>
  </si>
  <si>
    <t>การออกแบบตกแต่งภายใน</t>
  </si>
  <si>
    <t>IND-226</t>
  </si>
  <si>
    <t>ความน่าจะเป็น สถิติ และการประยุกต์</t>
  </si>
  <si>
    <t>โครงสร้างข้อมูลและขั้นตอนวิธี</t>
  </si>
  <si>
    <t>COE-231</t>
  </si>
  <si>
    <t>COE-221</t>
  </si>
  <si>
    <t>การไหลของของไหล</t>
  </si>
  <si>
    <t>CPE-223</t>
  </si>
  <si>
    <t>ธรณีวิทยากายภาพและปฐพีวิทยา</t>
  </si>
  <si>
    <t>CRM-201</t>
  </si>
  <si>
    <t>CVE-494</t>
  </si>
  <si>
    <t>CVE-462</t>
  </si>
  <si>
    <t>CVE-442</t>
  </si>
  <si>
    <t>CVE-302</t>
  </si>
  <si>
    <t>CVE-301</t>
  </si>
  <si>
    <t>CVE-253</t>
  </si>
  <si>
    <t>CVE-201</t>
  </si>
  <si>
    <t>CVE-101</t>
  </si>
  <si>
    <t>EEE-203</t>
  </si>
  <si>
    <t>พยาธิวิทยา</t>
  </si>
  <si>
    <t>MTH-205</t>
  </si>
  <si>
    <t>ประสาทวิทยาศาสตร์พื้นฐาน</t>
  </si>
  <si>
    <t>PTH-226</t>
  </si>
  <si>
    <t>กายวิภาคศาสตร์มนุษย์ 2</t>
  </si>
  <si>
    <t>PTH-225</t>
  </si>
  <si>
    <t>กายวิภาคศาสตร์และสรีรวิทยา</t>
  </si>
  <si>
    <t>PTH-216</t>
  </si>
  <si>
    <t>CMM-202</t>
  </si>
  <si>
    <t>CMM-201</t>
  </si>
  <si>
    <t>การวิเคราะห์และออกแบบระบบในงานสารสนเทศ</t>
  </si>
  <si>
    <t>DIM-243</t>
  </si>
  <si>
    <t>หัวข้อพิเศษด้านเทคโนโลยีมัลติมีเดีย 3</t>
  </si>
  <si>
    <t>MMA-483</t>
  </si>
  <si>
    <t>MMA-241</t>
  </si>
  <si>
    <t>การปั้น</t>
  </si>
  <si>
    <t>MMA-221</t>
  </si>
  <si>
    <t>คณิตศาสตร์และฟิสิกส์สำหรับการโปรแกรมเกมและแอนิเมชัน</t>
  </si>
  <si>
    <t>MMA-211</t>
  </si>
  <si>
    <t>วิศวกรรมซอฟต์แวร์เบื้องต้น</t>
  </si>
  <si>
    <t>SWE-223</t>
  </si>
  <si>
    <t>SWE-213</t>
  </si>
  <si>
    <t>SWE-212</t>
  </si>
  <si>
    <t>การสร้างซอฟต์แวร์ 2</t>
  </si>
  <si>
    <t>SWE-204</t>
  </si>
  <si>
    <t>ความรู้พื้นฐานเกี่ยวกับระบบฐานข้อมูล</t>
  </si>
  <si>
    <t>ICT-261</t>
  </si>
  <si>
    <t>ระบบสารสนเทศเพื่อการจัดการการผลิต</t>
  </si>
  <si>
    <t>ICT-251</t>
  </si>
  <si>
    <t>คณิตศาสตร์สำหรับเทคโนโลยีสารสนเทศ</t>
  </si>
  <si>
    <t>ICT-221</t>
  </si>
  <si>
    <t>CHI-220</t>
  </si>
  <si>
    <t>การฟังและการพูดจีนระดับกลาง 1</t>
  </si>
  <si>
    <t>CHI-213</t>
  </si>
  <si>
    <t>CHI-210</t>
  </si>
  <si>
    <t>การเขียนเชิงสร้างสรรค์: ร้อยแก้ว</t>
  </si>
  <si>
    <t>ITS-312</t>
  </si>
  <si>
    <t>ACT-221</t>
  </si>
  <si>
    <t>ACT-216</t>
  </si>
  <si>
    <t>ECN-225</t>
  </si>
  <si>
    <t>ทฤษฎีและนโยบายการคลัง</t>
  </si>
  <si>
    <t>ECN-227</t>
  </si>
  <si>
    <t>เศรษฐศาสตร์ประยุกต์</t>
  </si>
  <si>
    <t>ECN-390</t>
  </si>
  <si>
    <t>ระเบียบวิธีวิจัยทางการจัดการ</t>
  </si>
  <si>
    <t>BUS-311</t>
  </si>
  <si>
    <t>งานฝ่ายห้องพัก 1: งานแม่บ้าน</t>
  </si>
  <si>
    <t>TOI-344</t>
  </si>
  <si>
    <t>การจัดการทรัพยากรมนุษย์ในอุตสาหกรรมท่องเที่ยว</t>
  </si>
  <si>
    <t>TOI-309</t>
  </si>
  <si>
    <t>พื้นฐานงานครัวและการบริการอาหารและเครื่องดื่ม</t>
  </si>
  <si>
    <t>TOI-251</t>
  </si>
  <si>
    <t>เศรษฐศาสตร์เกษตร</t>
  </si>
  <si>
    <t>เศรษฐกิจอาเซียน</t>
  </si>
  <si>
    <t>ECN-448</t>
  </si>
  <si>
    <t>HRM-311</t>
  </si>
  <si>
    <t>การจัดการความมั่งคั่ง</t>
  </si>
  <si>
    <t>FNC-311</t>
  </si>
  <si>
    <t>สหกิจศึกษาด้านบริหารธุรกิจ 1</t>
  </si>
  <si>
    <t>BUS-395</t>
  </si>
  <si>
    <t>การจัดการโลจิสติกส์และโซ่อุปทาน</t>
  </si>
  <si>
    <t>LGT-311</t>
  </si>
  <si>
    <t>หลักวิชาชีพมัคคุเทศก์</t>
  </si>
  <si>
    <t>TOI-390</t>
  </si>
  <si>
    <t>การจัดการบาร์และเครื่องดื่ม</t>
  </si>
  <si>
    <t>TOI-355</t>
  </si>
  <si>
    <t>การท่องเที่ยวอาเซียน</t>
  </si>
  <si>
    <t>TOI-311</t>
  </si>
  <si>
    <t>ความรู้พื้นฐานในอุตสาหกรรมที่พักและรีสอร์ท</t>
  </si>
  <si>
    <t>TOI-241</t>
  </si>
  <si>
    <t>ภูมิศาสตร์โลกและทรัพยากรเพื่อการท่องเที่ยว</t>
  </si>
  <si>
    <t>TOI-231</t>
  </si>
  <si>
    <t>TOI-222</t>
  </si>
  <si>
    <t>ประวัติศาสตร์ไทยเพื่อการท่องเที่ยว</t>
  </si>
  <si>
    <t>TOI-206</t>
  </si>
  <si>
    <t>ปฏิบัติการพยาบาลบำบัดพื้นฐาน</t>
  </si>
  <si>
    <t>NUR-312</t>
  </si>
  <si>
    <t>การพยาบาลจิตเวชและสุขภาพจิต</t>
  </si>
  <si>
    <t>NUR-251</t>
  </si>
  <si>
    <t>การดูแลเพื่อฟื้นสภาพและประคับประคอง</t>
  </si>
  <si>
    <t>NUR-226</t>
  </si>
  <si>
    <t>การพยาบาลผู้สูงอายุ</t>
  </si>
  <si>
    <t>NUR-225</t>
  </si>
  <si>
    <t>การพยาบาลผู้ใหญ่</t>
  </si>
  <si>
    <t>NUR-224</t>
  </si>
  <si>
    <t>การบำบัดพื้นฐานทางการพยาบาล</t>
  </si>
  <si>
    <t>NUR-219</t>
  </si>
  <si>
    <t>การประเมินภาวะสุขภาพ</t>
  </si>
  <si>
    <t>NUR-218</t>
  </si>
  <si>
    <t>เภสัชวิทยา</t>
  </si>
  <si>
    <t>NUR-209</t>
  </si>
  <si>
    <t>NUR-208</t>
  </si>
  <si>
    <t>PCS-222</t>
  </si>
  <si>
    <t>ระบบการหายใจ</t>
  </si>
  <si>
    <t>PCS-224</t>
  </si>
  <si>
    <t>คัพวิทยาและพันธุศาสตร์ทางการแพทย์</t>
  </si>
  <si>
    <t>PCS-223</t>
  </si>
  <si>
    <t>PCS-219</t>
  </si>
  <si>
    <t>ระบบทางเดินอาหารและโภชนาการ</t>
  </si>
  <si>
    <t>การคุ้มครองผู้บริโภคด้านสาธารณสุขเบื้องต้น</t>
  </si>
  <si>
    <t>ความคงสภาพของเภสัชภัณฑ์</t>
  </si>
  <si>
    <t>สัตวเภสัชภัณฑ์</t>
  </si>
  <si>
    <t>HMS-203</t>
  </si>
  <si>
    <t>วิทยาศาสตร์การแพทย์ของมนุษย์ 2</t>
  </si>
  <si>
    <t>HMS-202</t>
  </si>
  <si>
    <t>PHD-241</t>
  </si>
  <si>
    <t>HMS-205</t>
  </si>
  <si>
    <t>HMS-204</t>
  </si>
  <si>
    <t>ปริญญานิพนธ์ทางการออกแบบหัตถอุตสาหกรรม 2</t>
  </si>
  <si>
    <t>IND-463</t>
  </si>
  <si>
    <t>ปริญญานิพนธ์ทางการออกแบบบรรจุภัณฑ์และสื่อประชาสัมพันธ์ 2</t>
  </si>
  <si>
    <t>IND-453</t>
  </si>
  <si>
    <t>ปริญญานิพนธ์ทางการออกแบบผลิตภัณฑ์ไม้และยาง 1</t>
  </si>
  <si>
    <t>IND-442</t>
  </si>
  <si>
    <t>กลศาสตร์และอิเล็กทรอนิกส์ประยุกต์เพื่อการออกแบบอุตสาหกรรม</t>
  </si>
  <si>
    <t>IND-228</t>
  </si>
  <si>
    <t>การสื่อสารและเทคนิคการนำเสนองานทางการออกแบบ</t>
  </si>
  <si>
    <t>IND-227</t>
  </si>
  <si>
    <t>การนำเสนอแบบสถาปัตยกรรมขั้นสูง</t>
  </si>
  <si>
    <t>ARC-312</t>
  </si>
  <si>
    <t>ปริญญานิพนธ์ทางการออกแบบผลิตภัณฑ์ไม้และยาง 2</t>
  </si>
  <si>
    <t>IND-443</t>
  </si>
  <si>
    <t>การออกแบบหัตถอุตสาหกรม 1</t>
  </si>
  <si>
    <t>IND-262</t>
  </si>
  <si>
    <t>IND-234</t>
  </si>
  <si>
    <t>การออกแบบอุตสาหกรรม 1</t>
  </si>
  <si>
    <t>การฝึกงานทางสถาปัตยกรรม</t>
  </si>
  <si>
    <t>ARC-412</t>
  </si>
  <si>
    <t>การออกแบบชุมชนเมืองและการวางแผนเบื้องต้น</t>
  </si>
  <si>
    <t>ARC-352</t>
  </si>
  <si>
    <t>การวางผังบริเวณและออกแบบภูมิทัศน์</t>
  </si>
  <si>
    <t>ARC-351</t>
  </si>
  <si>
    <t>ARC-323</t>
  </si>
  <si>
    <t>วิวัฒนาการของชุมชนเมืองและสภาพแวดล้อม</t>
  </si>
  <si>
    <t>สถาปัตยกรรมไทย</t>
  </si>
  <si>
    <t>การเขียนแบบสถาปัตยกรรม 2</t>
  </si>
  <si>
    <t>พฤติกรรมมนุษย์และสภาพแวดล้อม</t>
  </si>
  <si>
    <t>กลศาสตร์โครงสร้าง</t>
  </si>
  <si>
    <t>ประวัติศาสตร์สถาปัตยกรรมตะวันออก</t>
  </si>
  <si>
    <t>ANS-211</t>
  </si>
  <si>
    <t>ANS-210</t>
  </si>
  <si>
    <t>โรคพืชวิทยาเบื้องต้น</t>
  </si>
  <si>
    <t>PLS-240</t>
  </si>
  <si>
    <t>PLS-330</t>
  </si>
  <si>
    <t>ANS-360</t>
  </si>
  <si>
    <t>อาหารและการประกอบสูตรอาหารสัตว์</t>
  </si>
  <si>
    <t>ANS-240</t>
  </si>
  <si>
    <t>FIS-331</t>
  </si>
  <si>
    <t>FIS-302</t>
  </si>
  <si>
    <t>ชีววิทยาสัตว์น้ำ</t>
  </si>
  <si>
    <t>FIS-301</t>
  </si>
  <si>
    <t>เทคโนโลยีผลิตภัณฑ์เนื้อสัตว์ สัตว์ปีก และไข่</t>
  </si>
  <si>
    <t>FTH-462</t>
  </si>
  <si>
    <t>PLS-210</t>
  </si>
  <si>
    <t>MTH-238</t>
  </si>
  <si>
    <t>MTH-206</t>
  </si>
  <si>
    <t>สรีรวิทยา</t>
  </si>
  <si>
    <t>PTH-227</t>
  </si>
  <si>
    <t>การฝึกกิจวัตรประจำวัน กายอุปกรณ์เสริมและกายอุปกรณ์เทียม</t>
  </si>
  <si>
    <t>PTH-213</t>
  </si>
  <si>
    <t>PTH-208</t>
  </si>
  <si>
    <t>PUH-202</t>
  </si>
  <si>
    <t>โลหิตวิทยาพื้นฐาน</t>
  </si>
  <si>
    <t>MTH-256</t>
  </si>
  <si>
    <t>ภูมิคุ้มกันวิทยาพื้นฐานและคลินิก</t>
  </si>
  <si>
    <t>MTH-239</t>
  </si>
  <si>
    <t>MTH-223</t>
  </si>
  <si>
    <t>วิศวกรรมพื้นฐานสำหรับงานอาชีวอนามัยและความปลอดภัย</t>
  </si>
  <si>
    <t>OCC-242</t>
  </si>
  <si>
    <t>กายภาพบำบัดในความผิดปกติทางระบบกล้ามเนื้อและกระดูก 1</t>
  </si>
  <si>
    <t>PTH-232</t>
  </si>
  <si>
    <t>พยาธิสรีรวิทยาและเภสัชวิทยาพื้นฐานสำหรับกายภาพบำบัด</t>
  </si>
  <si>
    <t>PTH-214</t>
  </si>
  <si>
    <t>การบำบัดด้วยมือ</t>
  </si>
  <si>
    <t>PTH-212</t>
  </si>
  <si>
    <t>การบำบัดด้วยการออกกำลังกาย 1</t>
  </si>
  <si>
    <t>PTH-211</t>
  </si>
  <si>
    <t>เครื่องมือและการวินิจฉัยด้วยไฟฟ้าทางกายภาพบำบัด</t>
  </si>
  <si>
    <t>PTH-209</t>
  </si>
  <si>
    <t>การสุขาภิบาลอาหารและความปลอดภัย</t>
  </si>
  <si>
    <t>ENV-222</t>
  </si>
  <si>
    <t>พื้นฐานทางวิศวกรรมสำหรับงานอนามัยสิ่งแวดล้อม</t>
  </si>
  <si>
    <t>ENV-221</t>
  </si>
  <si>
    <t>PUH-205</t>
  </si>
  <si>
    <t>กฎหมายและนโยบายสุขภาพขั้นแนะนำ</t>
  </si>
  <si>
    <t>PUH-204</t>
  </si>
  <si>
    <t>PUH-203</t>
  </si>
  <si>
    <t>ESI-201</t>
  </si>
  <si>
    <t>ธรณีสิ่งแวดล้อมและธรณีพิบัติภัย</t>
  </si>
  <si>
    <t>ESI-200</t>
  </si>
  <si>
    <t>MTE-211</t>
  </si>
  <si>
    <t>CVE-323</t>
  </si>
  <si>
    <t>CVE-322</t>
  </si>
  <si>
    <t>CVE-202</t>
  </si>
  <si>
    <t>EEE-242</t>
  </si>
  <si>
    <t>EEE-241</t>
  </si>
  <si>
    <t>COE-232</t>
  </si>
  <si>
    <t>การออกแบบวงจรตรรกและเชิงเลข</t>
  </si>
  <si>
    <t>COE-213</t>
  </si>
  <si>
    <t>ปฏิบัติการวงจรอิเล็กทรอนิกส์</t>
  </si>
  <si>
    <t>COE-212</t>
  </si>
  <si>
    <t>วงจรอิเล็กทรอนิกส์</t>
  </si>
  <si>
    <t>COE-211</t>
  </si>
  <si>
    <t>CRM-221</t>
  </si>
  <si>
    <t>CRM-211</t>
  </si>
  <si>
    <t>CRM-202</t>
  </si>
  <si>
    <t>โครงงานวิศวกรรมโยธา 2</t>
  </si>
  <si>
    <t>CVE-495</t>
  </si>
  <si>
    <t>CVE-411</t>
  </si>
  <si>
    <t>CVE-390</t>
  </si>
  <si>
    <t>CVE-372</t>
  </si>
  <si>
    <t>CVE-371</t>
  </si>
  <si>
    <t>CVE-324</t>
  </si>
  <si>
    <t>CVE-252</t>
  </si>
  <si>
    <t>CVE-251</t>
  </si>
  <si>
    <t>CVE-203</t>
  </si>
  <si>
    <t>นิเวศวิทยาทางอากาศและมลพิษทางอากาศ</t>
  </si>
  <si>
    <t>ESI-313</t>
  </si>
  <si>
    <t>ESI-312</t>
  </si>
  <si>
    <t>การสำรวจระยะไกลและฐานข้อมูลสิ่งแวดล้อม</t>
  </si>
  <si>
    <t>ESI-231</t>
  </si>
  <si>
    <t>MTE-261</t>
  </si>
  <si>
    <t>อุณหพลศาสตร์ของวัสดุ</t>
  </si>
  <si>
    <t>MTE-221</t>
  </si>
  <si>
    <t>สมบัติและพฤติกรรมของวัสดุ</t>
  </si>
  <si>
    <t>MTE-212</t>
  </si>
  <si>
    <t>COE-233</t>
  </si>
  <si>
    <t>ระบบปฏิบัติการคอมพิวเตอร์</t>
  </si>
  <si>
    <t>COE-222</t>
  </si>
  <si>
    <t>COE-214</t>
  </si>
  <si>
    <t>EEE-243</t>
  </si>
  <si>
    <t>สนามแม่เหล็กไฟฟ้าสำหรับวิศวกรรม 1</t>
  </si>
  <si>
    <t>EEE-209</t>
  </si>
  <si>
    <t>EEE-205</t>
  </si>
  <si>
    <t>EEE-204</t>
  </si>
  <si>
    <t>EEE-200</t>
  </si>
  <si>
    <t>ECE-208</t>
  </si>
  <si>
    <t>MMA-251</t>
  </si>
  <si>
    <t>การแสดงสำหรับงานแอนิเมชัน</t>
  </si>
  <si>
    <t>MMA-243</t>
  </si>
  <si>
    <t>การขึ้นรูป 3 มิติ</t>
  </si>
  <si>
    <t>MMA-242</t>
  </si>
  <si>
    <t>ดิจิทัลอาร์ท</t>
  </si>
  <si>
    <t>MMA-222</t>
  </si>
  <si>
    <t>MMA-212</t>
  </si>
  <si>
    <t>SWE-214</t>
  </si>
  <si>
    <t>SWE-206</t>
  </si>
  <si>
    <t>SWE-205</t>
  </si>
  <si>
    <t>การสื่อสารการตลาดเชิงบูรณาการ</t>
  </si>
  <si>
    <t>CMM-351</t>
  </si>
  <si>
    <t>CMM-207</t>
  </si>
  <si>
    <t>การบรรณาธิกรและการผลิตสื่อสิ่งพิมพ์</t>
  </si>
  <si>
    <t>CMM-206</t>
  </si>
  <si>
    <t>CMM-204</t>
  </si>
  <si>
    <t>DIM-344</t>
  </si>
  <si>
    <t>ภาษาอังกฤษสำหรับนักสารสนเทศ</t>
  </si>
  <si>
    <t>DIM-303</t>
  </si>
  <si>
    <t>การพัฒนาและสงวนรักษาดิจิทัลคอลเล็กชัน</t>
  </si>
  <si>
    <t>DIM-222</t>
  </si>
  <si>
    <t>การฝึกปฏิบัติภาษาฐานข้อมูล</t>
  </si>
  <si>
    <t>ICT-263</t>
  </si>
  <si>
    <t>ภาษาฐานข้อมูล</t>
  </si>
  <si>
    <t>ICT-262</t>
  </si>
  <si>
    <t>องค์ประกอบของคอมพิวเตอร์</t>
  </si>
  <si>
    <t>ICT-241</t>
  </si>
  <si>
    <t>ความรู้พื้นฐานโครงสร้างข้อมูล</t>
  </si>
  <si>
    <t>ICT-223</t>
  </si>
  <si>
    <t>การออกแบบโปรแกรม</t>
  </si>
  <si>
    <t>ICT-121</t>
  </si>
  <si>
    <t>ความเคลื่อนไหวทางศาสนากับสังคมสมัยใหม่ในอาเซียน</t>
  </si>
  <si>
    <t>ASE-255</t>
  </si>
  <si>
    <t>มรดกโลกและอุทยานแห่งชาติในอาเซียน</t>
  </si>
  <si>
    <t>ASE-236</t>
  </si>
  <si>
    <t>CHI-223</t>
  </si>
  <si>
    <t>ไวยากรณ์ภาษาจีน 1</t>
  </si>
  <si>
    <t>CHI-217</t>
  </si>
  <si>
    <t>การฟังและการพูดจีนระดับกลาง 2</t>
  </si>
  <si>
    <t>CHI-214</t>
  </si>
  <si>
    <t>CHI-211</t>
  </si>
  <si>
    <t>ภูมิหลังเทวตำนานกับโลกสมัยใหม่</t>
  </si>
  <si>
    <t>EFL-220</t>
  </si>
  <si>
    <t>EFL-207</t>
  </si>
  <si>
    <t>สัทศาสตร์และสัทวิทยาภาษาอังกฤษ</t>
  </si>
  <si>
    <t>EFL-202</t>
  </si>
  <si>
    <t>EFL-200</t>
  </si>
  <si>
    <t>การเขียนเชิงสร้างสรรค์: ร้อยกรอง</t>
  </si>
  <si>
    <t>ITS-313</t>
  </si>
  <si>
    <t>SWE-207</t>
  </si>
  <si>
    <t>การโปรแกรมบนเว็บ</t>
  </si>
  <si>
    <t>SWE-232</t>
  </si>
  <si>
    <t>สต็อปโมชัน</t>
  </si>
  <si>
    <t>MMA-245</t>
  </si>
  <si>
    <t>MMA-244</t>
  </si>
  <si>
    <t>เทคโนโลยีความจริงเสมือน</t>
  </si>
  <si>
    <t>MMA-231</t>
  </si>
  <si>
    <t>การเขียนโปรแกรมเชิงวัตถุสำหรับเกมและแอนิเมชัน</t>
  </si>
  <si>
    <t>MMA-213</t>
  </si>
  <si>
    <t>วาทวิทยา</t>
  </si>
  <si>
    <t>CMM-253</t>
  </si>
  <si>
    <t>การวิเคราะห์การตลาดเพื่องานโฆษณา</t>
  </si>
  <si>
    <t>CMM-231</t>
  </si>
  <si>
    <t>CMM-209</t>
  </si>
  <si>
    <t>CMM-208</t>
  </si>
  <si>
    <t>การจัดการห้องสมุดดิจิทัล</t>
  </si>
  <si>
    <t>DIM-372</t>
  </si>
  <si>
    <t>การออกแบบเว็บเพื่องานสารสนเทศ</t>
  </si>
  <si>
    <t>DIM-364</t>
  </si>
  <si>
    <t>DIM-345</t>
  </si>
  <si>
    <t>การออกแบบสารในงานสารสนเทศ</t>
  </si>
  <si>
    <t>DIM-261</t>
  </si>
  <si>
    <t>การออกแบบฐานข้อมูล</t>
  </si>
  <si>
    <t>ICT-264</t>
  </si>
  <si>
    <t>ระบบสารสนเทศเพื่อการจัดการทรัพยากรมนุษย์</t>
  </si>
  <si>
    <t>ICT-253</t>
  </si>
  <si>
    <t>การฝึกปฏิบัติงานสนับสนุนด้านเทคโนโลยีสารสนเทศ 1</t>
  </si>
  <si>
    <t>ICT-243</t>
  </si>
  <si>
    <t>งานสนับสนุนด้านเทคโนโลยีสารสนเทศ 1</t>
  </si>
  <si>
    <t>ICT-242</t>
  </si>
  <si>
    <t>เครือข่ายคอมพิวเตอร์ 1</t>
  </si>
  <si>
    <t>ICT-231</t>
  </si>
  <si>
    <t xml:space="preserve"> โครงสร้างข้อมูลขั้นสูง</t>
  </si>
  <si>
    <t>ICT-224</t>
  </si>
  <si>
    <t>การสื่อสารทางวิชาชีพเทคโนโลยีสารสนเทศ</t>
  </si>
  <si>
    <t>ICT-211</t>
  </si>
  <si>
    <t>การเขียนและการแปลเพื่ออาเซียนศึกษา</t>
  </si>
  <si>
    <t>ASE-203</t>
  </si>
  <si>
    <t>ภาษามลายูชั้นต้น I</t>
  </si>
  <si>
    <t>MAS-241</t>
  </si>
  <si>
    <t>ไวยากรณ์ภาษาจีน 2</t>
  </si>
  <si>
    <t>CHI-218</t>
  </si>
  <si>
    <t>การแปลจีน-ไทย 1</t>
  </si>
  <si>
    <t>CHI-216</t>
  </si>
  <si>
    <t>การฟังและการพูดจีนระดับสูง 1</t>
  </si>
  <si>
    <t>CHI-215</t>
  </si>
  <si>
    <t>ภาษาจีนระดับกลาง 3</t>
  </si>
  <si>
    <t>CHI-212</t>
  </si>
  <si>
    <t>การใช้ภาษาเพื่อการจูงใจ</t>
  </si>
  <si>
    <t>การเขียนธุรกิจ</t>
  </si>
  <si>
    <t>EFL-227</t>
  </si>
  <si>
    <t>ภาษาอังกฤษเพื่อการสื่อสารด้านการท่องเที่ยวและบริการ</t>
  </si>
  <si>
    <t>EFL-221</t>
  </si>
  <si>
    <t>EFL-212</t>
  </si>
  <si>
    <t>EFL-206</t>
  </si>
  <si>
    <t>การศึกษาวรรณกรรมเบื้องต้น</t>
  </si>
  <si>
    <t>EFL-205</t>
  </si>
  <si>
    <t>EFL-201</t>
  </si>
  <si>
    <t>ภาษาอินโดนีเซียชั้นต้น I</t>
  </si>
  <si>
    <t>INA-241</t>
  </si>
  <si>
    <t>แคลคูลัสสำหรับการประมาณค่า</t>
  </si>
  <si>
    <t>MAC-103</t>
  </si>
  <si>
    <t>การประยุกต์แคลคูลัสเบื้องต้น</t>
  </si>
  <si>
    <t>MAC-102</t>
  </si>
  <si>
    <t>ปฏิบัติการฟิสิกส์ขั้นพื้นฐาน</t>
  </si>
  <si>
    <t>PHC-100</t>
  </si>
  <si>
    <t>วิยุตคณิต</t>
  </si>
  <si>
    <t>MAT-204</t>
  </si>
  <si>
    <t>แคลคูลัสขั้นกลาง</t>
  </si>
  <si>
    <t>MAC-101</t>
  </si>
  <si>
    <t>COS-491</t>
  </si>
  <si>
    <t>แบบจำลองโมเลกุลพื้นฐานสำหรับนักเคมี</t>
  </si>
  <si>
    <t>COS-340</t>
  </si>
  <si>
    <t>ปฏิบัติการฝึกทักษะทางเคมี</t>
  </si>
  <si>
    <t>CHM-107</t>
  </si>
  <si>
    <t xml:space="preserve"> - สำนักวิชาสถาปัตยกรรมศาสตร์ฯ</t>
  </si>
  <si>
    <t xml:space="preserve"> - พืชศาสตร์</t>
  </si>
  <si>
    <t xml:space="preserve"> - สัตวศาสตร์</t>
  </si>
  <si>
    <t xml:space="preserve"> - ประมง</t>
  </si>
  <si>
    <t>เภสัชวิทยาสำหรับนักศึกษาเภสัชศาสตร์ 1</t>
  </si>
  <si>
    <t>PHD-311</t>
  </si>
  <si>
    <t>PHD-322</t>
  </si>
  <si>
    <t>PHD-331</t>
  </si>
  <si>
    <t>PHD-341</t>
  </si>
  <si>
    <t>PHD-361</t>
  </si>
  <si>
    <t>NUR-324</t>
  </si>
  <si>
    <t>ปฏิบัติการพยาบาลผู้ใหญ่และผู้สูงอายุ</t>
  </si>
  <si>
    <t>NUR-351</t>
  </si>
  <si>
    <t>ปฏิบัติการพยาบาลจิตเวชและสุขภาพจิต</t>
  </si>
  <si>
    <t>BTH-322</t>
  </si>
  <si>
    <t>AGR-301</t>
  </si>
  <si>
    <t>การวางแผนการทดลองทางการเกษตร</t>
  </si>
  <si>
    <t>ANS-200</t>
  </si>
  <si>
    <t>สัตววิทยา</t>
  </si>
  <si>
    <t>ANS-350</t>
  </si>
  <si>
    <t>หัวข้อเฉพาะทางสัตวศาสตร์</t>
  </si>
  <si>
    <t>ANS-481</t>
  </si>
  <si>
    <t>ทักษะเฉพาะทางการเพาะเลี้ยงสัตว์น้ำ</t>
  </si>
  <si>
    <t>FIS-281</t>
  </si>
  <si>
    <t>FIS-314</t>
  </si>
  <si>
    <t>FIS-315</t>
  </si>
  <si>
    <t>PLS-310</t>
  </si>
  <si>
    <t>ENV-321</t>
  </si>
  <si>
    <t>ENV-323</t>
  </si>
  <si>
    <t>กฎหมายสาธารณสุขและอนามัยสิ่งแวดล้อม</t>
  </si>
  <si>
    <t>MTH-341</t>
  </si>
  <si>
    <t>MTH-357</t>
  </si>
  <si>
    <t>โลหิตวิทยาคลินิก 1</t>
  </si>
  <si>
    <t>OCC-345</t>
  </si>
  <si>
    <t>OCC-346</t>
  </si>
  <si>
    <t>OCC-347</t>
  </si>
  <si>
    <t>การประเมินด้านสุขศาสตร์อุตสาหกรรม</t>
  </si>
  <si>
    <t>เทคนิคความปลอดภัย</t>
  </si>
  <si>
    <t>PTH-315</t>
  </si>
  <si>
    <t>การบำบัดด้วยการออกกำลังกาย 2</t>
  </si>
  <si>
    <t>PTH-334</t>
  </si>
  <si>
    <t>กายภาพบำบัดในความผิดปกติทางระบบกล้ามเนื้อและกระดูก 2</t>
  </si>
  <si>
    <t>PTH-351</t>
  </si>
  <si>
    <t>กายภาพบำบัดในความผิดปกติทางระบบหายใจ 1</t>
  </si>
  <si>
    <t>PTH-352</t>
  </si>
  <si>
    <t>กายภาพบำบัดในความผิดปกติทางระบบหายใจ 2</t>
  </si>
  <si>
    <t>CMM-322</t>
  </si>
  <si>
    <t>ข่าววิทยุกระจายเสียงและวิทยุโทรทัศน์</t>
  </si>
  <si>
    <t>กลยุทธ์สื่อโฆษณา</t>
  </si>
  <si>
    <t>CMM-331</t>
  </si>
  <si>
    <t>CMM-332</t>
  </si>
  <si>
    <t>CMM-341</t>
  </si>
  <si>
    <t>การประชาสัมพันธ์ของรัฐและธุรกิจ</t>
  </si>
  <si>
    <t>CMM-342</t>
  </si>
  <si>
    <t>DIM-334</t>
  </si>
  <si>
    <t>เมทาดาทาเพื่อการจัดการสารสนเทศดิจิทัล</t>
  </si>
  <si>
    <t>DIM-346</t>
  </si>
  <si>
    <t>ระบบอัตโนมัติเพื่องานสารสนเทศ</t>
  </si>
  <si>
    <t>DIM-371</t>
  </si>
  <si>
    <t>การจัดการองค์กรสารสนเทศ</t>
  </si>
  <si>
    <t>DIM-390</t>
  </si>
  <si>
    <t>DIM-448</t>
  </si>
  <si>
    <t>การจัดการเว็บเพื่องานสารสนเทศ</t>
  </si>
  <si>
    <t>SWE-342</t>
  </si>
  <si>
    <t>SWE-343</t>
  </si>
  <si>
    <t>การปฏิสัมพันธ์ระหว่างมนุษย์และคอมพิวเตอร์</t>
  </si>
  <si>
    <t>สถาปัตยกรรมเชิงบริการและเทคโนโลยีเว็บเซอร์วิส</t>
  </si>
  <si>
    <t>SWE-351</t>
  </si>
  <si>
    <t>SWE-371</t>
  </si>
  <si>
    <t>การจัดการโครงแบบซอฟต์แวร์</t>
  </si>
  <si>
    <t>MMA-341</t>
  </si>
  <si>
    <t>ดนตรีและเสียงประกอบในงานแอนิเมชัน</t>
  </si>
  <si>
    <t>MMA-342</t>
  </si>
  <si>
    <t>เทคโนโลยีการจับภาพเคลื่อนไหว</t>
  </si>
  <si>
    <t>MMA-343</t>
  </si>
  <si>
    <t>การออกแบบเกม</t>
  </si>
  <si>
    <t>MMA-351</t>
  </si>
  <si>
    <t>เครือข่ายคอมพิวเตอร์ 2</t>
  </si>
  <si>
    <t>ICT-331</t>
  </si>
  <si>
    <t>การเขียนโปรแกรมบนเว็บ</t>
  </si>
  <si>
    <t>ICT-332</t>
  </si>
  <si>
    <t>งานสนับสนุนด้านเทคโนโลยีสารสนเทศ 2</t>
  </si>
  <si>
    <t>ICT-341</t>
  </si>
  <si>
    <t>การฝึกปฏิบัติงานสนับสนุนด้านเทคโนโลยีสารสนเทศ 2</t>
  </si>
  <si>
    <t>ICT-342</t>
  </si>
  <si>
    <t>การบริหารฐานข้อมูล 1</t>
  </si>
  <si>
    <t>การวิเคราะห์และออกแบบระบบ 1</t>
  </si>
  <si>
    <t>ICT-361</t>
  </si>
  <si>
    <t>ICT-371</t>
  </si>
  <si>
    <t>ACT-311</t>
  </si>
  <si>
    <t>ACT-332</t>
  </si>
  <si>
    <t>ECN-241</t>
  </si>
  <si>
    <t>ECN-242</t>
  </si>
  <si>
    <t>ECN-311</t>
  </si>
  <si>
    <t>เศรษฐมิติ</t>
  </si>
  <si>
    <t>HRM-422</t>
  </si>
  <si>
    <t>HRM-423</t>
  </si>
  <si>
    <t>LGT-322</t>
  </si>
  <si>
    <t>MAR-324</t>
  </si>
  <si>
    <t>การตลาดบริการ</t>
  </si>
  <si>
    <t>กลยุทธ์การตลาด</t>
  </si>
  <si>
    <t>MAR-421</t>
  </si>
  <si>
    <t>TOI-325</t>
  </si>
  <si>
    <t>การบริการอาหารและเครื่องดื่ม</t>
  </si>
  <si>
    <t>TOI-356</t>
  </si>
  <si>
    <t>COE-321</t>
  </si>
  <si>
    <t>การสื่อสารข้อมูลและระบบเครือข่ายคอมพิวเตอร์</t>
  </si>
  <si>
    <t>COE-331</t>
  </si>
  <si>
    <t>วิศวกรรมระบบ</t>
  </si>
  <si>
    <t>COE-442</t>
  </si>
  <si>
    <t>ระเบียบวิธีการวิจัย</t>
  </si>
  <si>
    <t>CRM-311</t>
  </si>
  <si>
    <t>CRM-321</t>
  </si>
  <si>
    <t>ปฏิบัติการสมุทรศาสตร์เคมี</t>
  </si>
  <si>
    <t>CRM-322</t>
  </si>
  <si>
    <t>การประยุกต์เทคนิคการแปลภาพระยะไกลเพื่อการสำรวจทรัพยากรทางทะเลและชายฝั่ง</t>
  </si>
  <si>
    <t>CRM-341</t>
  </si>
  <si>
    <t>ปฏิบัติการการประยุกต์เทคนิคการแปลภาพระยะไกลเพื่อการสำรวจทรัพยากรทางทะเลและชายฝั่ง</t>
  </si>
  <si>
    <t>CRM-342</t>
  </si>
  <si>
    <t>ระบบสารสนเทศภูมิศาสตร์เพื่อการจัดการทรัพยากรธรรมชาติและสิ่งแวดล้อม</t>
  </si>
  <si>
    <t>CRM-343</t>
  </si>
  <si>
    <t>CRM-361</t>
  </si>
  <si>
    <t>CVE-331</t>
  </si>
  <si>
    <t>CVE-332</t>
  </si>
  <si>
    <t>CVE-341</t>
  </si>
  <si>
    <t>CVE-441</t>
  </si>
  <si>
    <t>CVE-461</t>
  </si>
  <si>
    <t>กระบวนการแปรรูปยาง</t>
  </si>
  <si>
    <t>จลนพลศาสตร์ของวัสดุ</t>
  </si>
  <si>
    <t>MTE-321</t>
  </si>
  <si>
    <t>การวิเคราะห์ลักษณะเฉพาะของวัสดุ</t>
  </si>
  <si>
    <t>MTE-331</t>
  </si>
  <si>
    <t>MTE-332</t>
  </si>
  <si>
    <t>ปฏิบัติการการวิเคราะห์ลักษณะเฉพาะของวัสดุ</t>
  </si>
  <si>
    <t>สมบัติเชิงกายภาพของพอลิเมอร์</t>
  </si>
  <si>
    <t>MTE-361</t>
  </si>
  <si>
    <t>MTE-461</t>
  </si>
  <si>
    <t>การวิเคราะห์และการควบคุมมลพิษทางดิน</t>
  </si>
  <si>
    <t>ESI-321</t>
  </si>
  <si>
    <t>ESI-322</t>
  </si>
  <si>
    <t>การวิเคราะห์และการควบคุมมลพิษทางน้ำ</t>
  </si>
  <si>
    <t>EEE-311</t>
  </si>
  <si>
    <t>EEE-321</t>
  </si>
  <si>
    <t>เครื่องจักรกลไฟฟ้าพื้นฐาน</t>
  </si>
  <si>
    <t>ระบบควบคุม 1</t>
  </si>
  <si>
    <t>ASE-390</t>
  </si>
  <si>
    <t>CHI-222</t>
  </si>
  <si>
    <t>ภาพยนตร์จีน</t>
  </si>
  <si>
    <t>CHI-310</t>
  </si>
  <si>
    <t>ภาษาจีนระดับสูง 1</t>
  </si>
  <si>
    <t>CHI-314</t>
  </si>
  <si>
    <t>การฟังและการพูดภาษาจีนระดับสูง 2</t>
  </si>
  <si>
    <t>CHI-315</t>
  </si>
  <si>
    <t>การอ่านภาษาจีน 1</t>
  </si>
  <si>
    <t>EFL-301</t>
  </si>
  <si>
    <t>EFL-302</t>
  </si>
  <si>
    <t>ภาษาและวัฒนธรรม</t>
  </si>
  <si>
    <t>EFL-304</t>
  </si>
  <si>
    <t>การอ่านในโลกร่วมสมัย</t>
  </si>
  <si>
    <t>EFL-390</t>
  </si>
  <si>
    <t>INA-242</t>
  </si>
  <si>
    <t>ภาษาอินโดนีเซียชั้นต้น II</t>
  </si>
  <si>
    <t>ITS-401</t>
  </si>
  <si>
    <t>โครงงานไทยศึกษาบูรณาการ</t>
  </si>
  <si>
    <t>ITS-491</t>
  </si>
  <si>
    <t>MAS-242</t>
  </si>
  <si>
    <t>ภาษามลายูชั้นต้น II</t>
  </si>
  <si>
    <t>POS-231</t>
  </si>
  <si>
    <t>ประวัติศาสตร์การเมืองการปกครองไทย</t>
  </si>
  <si>
    <t>POS-101</t>
  </si>
  <si>
    <t>มโนทัศน์สำคัญทางรัฐศาสตร์</t>
  </si>
  <si>
    <t>POS-100</t>
  </si>
  <si>
    <t>ภาษาเวียดนามชั้นต้น II</t>
  </si>
  <si>
    <t>VIN-242</t>
  </si>
  <si>
    <t>SOC-116</t>
  </si>
  <si>
    <t>เพศวิถีร่วมสมัย</t>
  </si>
  <si>
    <t>การตรวจวัดคุณภาพอากาศ</t>
  </si>
  <si>
    <t>ENV-324</t>
  </si>
  <si>
    <t>ENV-390</t>
  </si>
  <si>
    <t>OCC-344</t>
  </si>
  <si>
    <t>ความปลอดภัยในกระบวนการผลิตทางอุตสาหกรรม</t>
  </si>
  <si>
    <t>OCC-350</t>
  </si>
  <si>
    <t>พิษวิทยาอาชีวอนามัย</t>
  </si>
  <si>
    <t>OCC-351</t>
  </si>
  <si>
    <t>OCC-352</t>
  </si>
  <si>
    <t>โรคจากการทำงานและสิ่งแวดล้อม</t>
  </si>
  <si>
    <t>กฎหมายอาชีวอนามัยและความปลอดภัย</t>
  </si>
  <si>
    <t>OCC-354</t>
  </si>
  <si>
    <t>OCC-390</t>
  </si>
  <si>
    <t>PUH-306</t>
  </si>
  <si>
    <t>ระบาดวิทยาและหลักการควบคุมโรค</t>
  </si>
  <si>
    <t>PUH-307</t>
  </si>
  <si>
    <t>เศรษฐศาสตร์สุขภาพขั้นแนะนำ</t>
  </si>
  <si>
    <t>PUH-308</t>
  </si>
  <si>
    <t>กระบวนทัศน์แบบองค์รวมกับสุขภาวะ</t>
  </si>
  <si>
    <t>เภสัชวิทยาสำหรับนักศึกษาเภสัชศาสตร์ 2</t>
  </si>
  <si>
    <t>PHD-312</t>
  </si>
  <si>
    <t>เทคโนโลยีเภสัชกรรม 1</t>
  </si>
  <si>
    <t>PHD-332</t>
  </si>
  <si>
    <t>PHD-333</t>
  </si>
  <si>
    <t>PHD-362</t>
  </si>
  <si>
    <t>ACT-395</t>
  </si>
  <si>
    <t>ACT-411</t>
  </si>
  <si>
    <t>BUS-491</t>
  </si>
  <si>
    <t>สหกิจศึกษาด้านเศรษฐศาสตร์ 1</t>
  </si>
  <si>
    <t>ECN-395</t>
  </si>
  <si>
    <t>ภาวะผู้นำ</t>
  </si>
  <si>
    <t>การลงทุน</t>
  </si>
  <si>
    <t>สหกิจศึกษาในอุตสาหกรรมท่องเที่ยว 1</t>
  </si>
  <si>
    <t>TOI-395</t>
  </si>
  <si>
    <t>ANS-342</t>
  </si>
  <si>
    <t>หลักโภชนศาสตร์สัตว์</t>
  </si>
  <si>
    <t>ANS-341</t>
  </si>
  <si>
    <t>BTH-371</t>
  </si>
  <si>
    <t>วิศวกรรมกระบวนการชีวภาพ 3</t>
  </si>
  <si>
    <t>BTH-323</t>
  </si>
  <si>
    <t>ปฏิบัติการเพาะเลี้ยงสัตว์น้ำจืด</t>
  </si>
  <si>
    <t>FIS-313</t>
  </si>
  <si>
    <t>FIS-312</t>
  </si>
  <si>
    <t>การขยายพันธุ์สัตว์น้ำจืด</t>
  </si>
  <si>
    <t>FIS-311</t>
  </si>
  <si>
    <t>การปลูกพืชโดยไม่ใช้ดิน</t>
  </si>
  <si>
    <t>PLS-452</t>
  </si>
  <si>
    <t>PLS-351</t>
  </si>
  <si>
    <t>AGO-390</t>
  </si>
  <si>
    <t>AGR-390</t>
  </si>
  <si>
    <t>NUR-344</t>
  </si>
  <si>
    <t>การพยาบาลมารดาและทารก</t>
  </si>
  <si>
    <t>NUR-343</t>
  </si>
  <si>
    <t>การพยาบาลเด็กและวัยรุ่น</t>
  </si>
  <si>
    <t>NUR-334</t>
  </si>
  <si>
    <t>จริยศาสตร์และกฎหมายวิชาชีพทางสุขภาพ</t>
  </si>
  <si>
    <t>NUR-313</t>
  </si>
  <si>
    <t>วิทยาการระบาด</t>
  </si>
  <si>
    <t>NUR-302</t>
  </si>
  <si>
    <t>ความผิดปกติของระบบการหายใจ</t>
  </si>
  <si>
    <t>PCS-335</t>
  </si>
  <si>
    <t>การเขียนรายงานในงานสถาปัตยกรรม</t>
  </si>
  <si>
    <t>ARC-413</t>
  </si>
  <si>
    <t>PTH-316</t>
  </si>
  <si>
    <t>สรีรวิทยาการออกกำลังกาย การทดสอบสมรรถภาพ และโปรแกรมการออกกำลังกาย</t>
  </si>
  <si>
    <t>PTH-335</t>
  </si>
  <si>
    <t>กายภาพบำบัดในความผิดปกติทางระบบกล้ามเนื้อและกระดูก 3</t>
  </si>
  <si>
    <t>PTH-345</t>
  </si>
  <si>
    <t>กายภาพบำบัดในความผิดปกติทางระบบประสาท 2</t>
  </si>
  <si>
    <t>PTH-353</t>
  </si>
  <si>
    <t>กายภาพบำบัดในความผิดปกติทางระบบหัวใจและหลอดเลือด</t>
  </si>
  <si>
    <t>PTH-393</t>
  </si>
  <si>
    <t>MTH-307</t>
  </si>
  <si>
    <t>MTH-325</t>
  </si>
  <si>
    <t>เทคนิคและเครื่องมือพิเศษทางห้องปฏิบัติการเทคนิคการแพทย์</t>
  </si>
  <si>
    <t>MTH-342</t>
  </si>
  <si>
    <t>MTH-343</t>
  </si>
  <si>
    <t>ภูมิคุ้มกันวิทยาวินิจฉัย</t>
  </si>
  <si>
    <t>MTH-358</t>
  </si>
  <si>
    <t>โลหิตวิทยาคลินิก 2</t>
  </si>
  <si>
    <t>CMM-222</t>
  </si>
  <si>
    <t>ภาพยนตร์กับสังคม</t>
  </si>
  <si>
    <t>CMM-303</t>
  </si>
  <si>
    <t>กฎหมายและจริยธรรมสื่อสารมวลชน</t>
  </si>
  <si>
    <t>CMM-304</t>
  </si>
  <si>
    <t>CMM-325</t>
  </si>
  <si>
    <t>การผลิตรายการวิทยุโทรทัศน์ขั้นสูง</t>
  </si>
  <si>
    <t>CMM-411</t>
  </si>
  <si>
    <t>การผลิตนิตยสารออนไลน์</t>
  </si>
  <si>
    <t>CMM-441</t>
  </si>
  <si>
    <t>ICT-321</t>
  </si>
  <si>
    <t>การเขียนโปรแกรมบนอุปกรณ์เคลื่อนที่</t>
  </si>
  <si>
    <t>ICT-372</t>
  </si>
  <si>
    <t>การวิเคราะห์และออกแบบระบบ 2</t>
  </si>
  <si>
    <t>ICT-392</t>
  </si>
  <si>
    <t>สัมมนาเทคโนโลยีสารสนเทศ 1</t>
  </si>
  <si>
    <t>DIM-302</t>
  </si>
  <si>
    <t>การอ่านและการเขียนเชิงวิชาการสำหรับนักสารสนเทศ</t>
  </si>
  <si>
    <t>DIM-365</t>
  </si>
  <si>
    <t>การออกแบบสื่อสิ่งพิมพ์และการพิมพ์อิเล็กทรอนิกส์</t>
  </si>
  <si>
    <t>DIM-466</t>
  </si>
  <si>
    <t>การออกแบบและพัฒนาการเรียนการสอนแบบดิจิทัล</t>
  </si>
  <si>
    <t>DIM-476</t>
  </si>
  <si>
    <t>การจัดการคลังสารสนเทศสถาบัน</t>
  </si>
  <si>
    <t>DIM-481</t>
  </si>
  <si>
    <t>วิธีการวิจัยและสถิติสำหรับงานสารสนเทศ</t>
  </si>
  <si>
    <t>MMA-344</t>
  </si>
  <si>
    <t>MMA-345</t>
  </si>
  <si>
    <t>MMA-352</t>
  </si>
  <si>
    <t>การผลิตเกม</t>
  </si>
  <si>
    <t>MMA-390</t>
  </si>
  <si>
    <t>MMA-392</t>
  </si>
  <si>
    <t>SWE-315</t>
  </si>
  <si>
    <t>การประมวลผลแบบกลุ่มเมฆ</t>
  </si>
  <si>
    <t>SWE-390</t>
  </si>
  <si>
    <t>หลักเคมีวิเคราะห์ 2</t>
  </si>
  <si>
    <t>CHM-246</t>
  </si>
  <si>
    <t>หลักเคมีอินทรีย์ 1</t>
  </si>
  <si>
    <t>CHM-212</t>
  </si>
  <si>
    <t>MAC-241</t>
  </si>
  <si>
    <t>วิยุตคณิตและการประยุกต์</t>
  </si>
  <si>
    <t>MAC-212</t>
  </si>
  <si>
    <t>หลักคณิตศาสตร์ 2</t>
  </si>
  <si>
    <t>MAC-211</t>
  </si>
  <si>
    <t>แคลคูลัสขั้นสูง</t>
  </si>
  <si>
    <t>MAC-201</t>
  </si>
  <si>
    <t>ฟิสิกส์ยุคใหม่</t>
  </si>
  <si>
    <t>PHC-330</t>
  </si>
  <si>
    <t>คณิตศาสตร์สำหรับฟิสิกส์</t>
  </si>
  <si>
    <t>PHC-210</t>
  </si>
  <si>
    <t>PHC-101</t>
  </si>
  <si>
    <t>CHM-222</t>
  </si>
  <si>
    <t>หลักเคมีอนินทรีย์ 1</t>
  </si>
  <si>
    <t>CHM-231</t>
  </si>
  <si>
    <t>เคมีเชิงฟิสิกส์</t>
  </si>
  <si>
    <t>CHM-245</t>
  </si>
  <si>
    <t>หลักเคมีวิเคราะห์ 1</t>
  </si>
  <si>
    <t>CHM-252</t>
  </si>
  <si>
    <t>ปฏิบัติการหลักชีวเคมี</t>
  </si>
  <si>
    <t>CHM-330</t>
  </si>
  <si>
    <t>เคมีเชิงฟิสิกส์ 1</t>
  </si>
  <si>
    <t>BIO-211</t>
  </si>
  <si>
    <t>จุลชีววิทยา</t>
  </si>
  <si>
    <t>BIO-212</t>
  </si>
  <si>
    <t>ปฏิบัติการจุลชีววิทยา</t>
  </si>
  <si>
    <t>BIO-250</t>
  </si>
  <si>
    <t>หลักนิเวศวิทยา</t>
  </si>
  <si>
    <t>BIO-323</t>
  </si>
  <si>
    <t>พันธุศาสตร์ระดับโมเลกุล</t>
  </si>
  <si>
    <t>BIO-350</t>
  </si>
  <si>
    <t>ชีววิทยาวิวัฒนาการ</t>
  </si>
  <si>
    <t>MAC-100</t>
  </si>
  <si>
    <t>แคลคูลัสพื้นฐาน</t>
  </si>
  <si>
    <t>MAC-200</t>
  </si>
  <si>
    <t>เวกเตอร์แคลคูลัส</t>
  </si>
  <si>
    <t>MAC-210</t>
  </si>
  <si>
    <t>หลักคณิตศาสตร์ 1</t>
  </si>
  <si>
    <t>MAC-240</t>
  </si>
  <si>
    <t>ทฤษฎีความน่าจะเป็นเบื้องต้น</t>
  </si>
  <si>
    <t>MAT-112</t>
  </si>
  <si>
    <t>คณิตศาสตร์ 4</t>
  </si>
  <si>
    <t>MAT-115</t>
  </si>
  <si>
    <t>สถิติ 1</t>
  </si>
  <si>
    <t>MAT-203</t>
  </si>
  <si>
    <t>พีชคณิตเชิงเส้นและการประยุกต์</t>
  </si>
  <si>
    <t>วิทยาศาสตร์และเทคโนโลยีกับมนุษย์</t>
  </si>
  <si>
    <t>COS-211</t>
  </si>
  <si>
    <t>ปฏิบัติการวิทยาศาสตร์เชิงคำนวณเบื้องต้น</t>
  </si>
  <si>
    <t>สัมมนา 2</t>
  </si>
  <si>
    <t>SCI-101</t>
  </si>
  <si>
    <t>CVE-491</t>
  </si>
  <si>
    <t>ESI-361</t>
  </si>
  <si>
    <t>การประยุกต์ใช้แบบจำลองทางสิ่งแวดล้อม</t>
  </si>
  <si>
    <t>ESI-333</t>
  </si>
  <si>
    <t>เศรษฐศาสตร์สิ่งแวดล้อมและทรัพยากร</t>
  </si>
  <si>
    <t>ESI-332</t>
  </si>
  <si>
    <t>ESI-323</t>
  </si>
  <si>
    <t>MTE-464</t>
  </si>
  <si>
    <t>MTE-362</t>
  </si>
  <si>
    <t>การทดสอบวัสดุ</t>
  </si>
  <si>
    <t>MTE-333</t>
  </si>
  <si>
    <t>ปฏิบัติการกระบวนการแปรรูปวัสดุ</t>
  </si>
  <si>
    <t>MTE-323</t>
  </si>
  <si>
    <t>กรรมวิธีการผลิตของวัสดุ</t>
  </si>
  <si>
    <t>MTE-322</t>
  </si>
  <si>
    <t>CRM-372</t>
  </si>
  <si>
    <t>CRM-352</t>
  </si>
  <si>
    <t>CRM-312</t>
  </si>
  <si>
    <t>EEE-390</t>
  </si>
  <si>
    <t>ระบบผลิตและส่งกระแสไฟฟ้า</t>
  </si>
  <si>
    <t>EEE-313</t>
  </si>
  <si>
    <t>EEE-214</t>
  </si>
  <si>
    <t>ปฏิบัติการวิศวกรรมไฟฟ้าพื้นฐาน</t>
  </si>
  <si>
    <t>COE-342</t>
  </si>
  <si>
    <t>COE-322</t>
  </si>
  <si>
    <t>การเขียนตามหัวข้อที่กำหนด</t>
  </si>
  <si>
    <t>CHI-317</t>
  </si>
  <si>
    <t>การอ่านภาษาจีน 2</t>
  </si>
  <si>
    <t>CHI-316</t>
  </si>
  <si>
    <t>ภาษาจีนระดับสูง 2</t>
  </si>
  <si>
    <t>CHI-312</t>
  </si>
  <si>
    <t>CHI-224</t>
  </si>
  <si>
    <t>EFL-491</t>
  </si>
  <si>
    <t>EFL-410</t>
  </si>
  <si>
    <t>ภาษาอังกฤษเพื่อการสื่อสารเชิงธุรกิจ</t>
  </si>
  <si>
    <t>EFL-321</t>
  </si>
  <si>
    <t>สัมมนาวัฒนธรรมข้ามชาติ</t>
  </si>
  <si>
    <t>EFL-311</t>
  </si>
  <si>
    <t>EFL-303</t>
  </si>
  <si>
    <t>นานาภาษาอังกฤษ</t>
  </si>
  <si>
    <t>EFL-226</t>
  </si>
  <si>
    <t>การเมืองการปกครองเปรียบเทียบ</t>
  </si>
  <si>
    <t>POS-201</t>
  </si>
  <si>
    <t>กฎหมายสำหรับนักรัฐศาสตร์</t>
  </si>
  <si>
    <t>POS-104</t>
  </si>
  <si>
    <t>มโนทัศน์สำคัญทางรัฐประศาสนศาสตร์</t>
  </si>
  <si>
    <t>POS-102</t>
  </si>
  <si>
    <t>ศิลปะพื้นบ้าน</t>
  </si>
  <si>
    <t>HUM-112</t>
  </si>
  <si>
    <t>พิษวิทยาคลินิก</t>
  </si>
  <si>
    <t>PHD-323</t>
  </si>
  <si>
    <t>PHD-334</t>
  </si>
  <si>
    <t>PHD-342</t>
  </si>
  <si>
    <t>PHD-351</t>
  </si>
  <si>
    <t>เภสัชกรรมบำบัด 1</t>
  </si>
  <si>
    <t>จริยธรรมทางธุรกิจ</t>
  </si>
  <si>
    <t>HRM-424</t>
  </si>
  <si>
    <t>ความรู้เบื้องต้นเกี่ยวกับตราสารอนุพันธ์</t>
  </si>
  <si>
    <t>FNC-423</t>
  </si>
  <si>
    <t>การวิจัยทางธุรกิจ</t>
  </si>
  <si>
    <t>BUS-412</t>
  </si>
  <si>
    <t>การวิเคราะห์อนุกรมเวลา</t>
  </si>
  <si>
    <t>ECN-345</t>
  </si>
  <si>
    <t>การวางแผนและสรรหาทรัพยากรมนุษย์</t>
  </si>
  <si>
    <t>HRM-321</t>
  </si>
  <si>
    <t>การวางแผนการตลาด</t>
  </si>
  <si>
    <t>MAR-423</t>
  </si>
  <si>
    <t>FNC-421</t>
  </si>
  <si>
    <t>การบริหารการจัดซื้อ</t>
  </si>
  <si>
    <t>LGT-321</t>
  </si>
  <si>
    <t>การจัดการผลการปฏิบัติงาน</t>
  </si>
  <si>
    <t>HRM-421</t>
  </si>
  <si>
    <t>BUS-411</t>
  </si>
  <si>
    <t>FNC-422</t>
  </si>
  <si>
    <t>การขนส่งระหว่างประเทศ</t>
  </si>
  <si>
    <t>LGT-424</t>
  </si>
  <si>
    <t>ACT-312</t>
  </si>
  <si>
    <t>ระบบฐานข้อมูลสำหรับงานบัญชี</t>
  </si>
  <si>
    <t>ACT-421</t>
  </si>
  <si>
    <t>ACT-313</t>
  </si>
  <si>
    <t>รายงานการเงินและการวิเคราะห์งบการเงิน</t>
  </si>
  <si>
    <t>ECN-328</t>
  </si>
  <si>
    <t>โครงงานเศรษฐศาสตร์</t>
  </si>
  <si>
    <t>นวดแผนตะวันออก</t>
  </si>
  <si>
    <t>TOI-345</t>
  </si>
  <si>
    <t>นวดแผนตะวันตกและทรีตเม้นต์สปาเพื่อความงาม</t>
  </si>
  <si>
    <t>TOI-243</t>
  </si>
  <si>
    <t>มรดกและวัฒนธรรมไทยเพื่อการท่องเที่ยว</t>
  </si>
  <si>
    <t>TOI-221</t>
  </si>
  <si>
    <t>TOI-447</t>
  </si>
  <si>
    <t>การจัดการการท่องเที่ยวเชิงนิเวศ</t>
  </si>
  <si>
    <t>TOI-232</t>
  </si>
  <si>
    <t>การจัดการการดำเนินงานบริการ</t>
  </si>
  <si>
    <t>TOI-307</t>
  </si>
  <si>
    <t>การสื่อความหมายธรรมชาติและวัฒนธรรมทางการท่องเที่ยว</t>
  </si>
  <si>
    <t>TOI-337</t>
  </si>
  <si>
    <t>การจัดนำเที่ยวภายในประเทศ</t>
  </si>
  <si>
    <t>TOI-323</t>
  </si>
  <si>
    <t>การจัดการเชิงกลยุทธ์ในอุตสาหกรรมท่องเที่ยว</t>
  </si>
  <si>
    <t>TOI-310</t>
  </si>
  <si>
    <t>อาหารยุโรปและอาหารอบ</t>
  </si>
  <si>
    <t>TOI-252</t>
  </si>
  <si>
    <t>อาหารไทยและอาหารร่วมสมัย</t>
  </si>
  <si>
    <t>TOI-353</t>
  </si>
  <si>
    <t>AGR-380</t>
  </si>
  <si>
    <t>AGR-351</t>
  </si>
  <si>
    <t>ANS-321</t>
  </si>
  <si>
    <t>การผลิตสัตว์ปีก</t>
  </si>
  <si>
    <t>ANS-320</t>
  </si>
  <si>
    <t>BTH-372</t>
  </si>
  <si>
    <t>การออกแบบถังหมัก</t>
  </si>
  <si>
    <t>ปัญหาพิเศษทางประมง</t>
  </si>
  <si>
    <t>FIS-481</t>
  </si>
  <si>
    <t>อะควาโปนิกส์</t>
  </si>
  <si>
    <t>FIS-421</t>
  </si>
  <si>
    <t>โรคสัตว์น้ำ</t>
  </si>
  <si>
    <t>FIS-303</t>
  </si>
  <si>
    <t>PLS-313</t>
  </si>
  <si>
    <t>NUR-335</t>
  </si>
  <si>
    <t>ปฏิบัติการพยาบาลเด็กและวัยรุ่น</t>
  </si>
  <si>
    <t>NUR-345</t>
  </si>
  <si>
    <t>ปฏิบัติการพยาบาลมารดา ทารก และการผดุงครรภ์</t>
  </si>
  <si>
    <t>ความผิกปกติของระบบทางเดินอาหาร</t>
  </si>
  <si>
    <t>PCS-344</t>
  </si>
  <si>
    <t>การออกแบบผลิตภัณฑ์ไม้และยาง 1</t>
  </si>
  <si>
    <t>IND-242</t>
  </si>
  <si>
    <t>โครงงานวิจัยทางเทคนิคการแพทย์</t>
  </si>
  <si>
    <t>MTH-475</t>
  </si>
  <si>
    <t>เทคนิคการแพทย์ชุมชน</t>
  </si>
  <si>
    <t>MTH-372</t>
  </si>
  <si>
    <t>จุลทรรศนศาสตร์คลินิก</t>
  </si>
  <si>
    <t>MTH-361</t>
  </si>
  <si>
    <t>วิทยาศาสตร์การบริการโลหิต 1</t>
  </si>
  <si>
    <t>MTH-359</t>
  </si>
  <si>
    <t>พิษวิทยาสำหรับเทคนิคการแพทย์</t>
  </si>
  <si>
    <t>MTH-326</t>
  </si>
  <si>
    <t>PTH-394</t>
  </si>
  <si>
    <t>พื้นฐานการพยาบาลที่เกี่ยวข้องกับกายภาพบำบัด</t>
  </si>
  <si>
    <t>PTH-281</t>
  </si>
  <si>
    <t>กายภาพบำบัดชุมชน 1</t>
  </si>
  <si>
    <t>PTH-271</t>
  </si>
  <si>
    <t>ENV-326</t>
  </si>
  <si>
    <t>การจัดการและควบคุมเหตุรำคาญ</t>
  </si>
  <si>
    <t>ENV-328</t>
  </si>
  <si>
    <t>ENV-329</t>
  </si>
  <si>
    <t>พิษวิทยาสิ่งแวดล้อม</t>
  </si>
  <si>
    <t>OCC-349</t>
  </si>
  <si>
    <t>การจัดการอัคคีภัยและอุบัติภัย</t>
  </si>
  <si>
    <t>OCC-353</t>
  </si>
  <si>
    <t>PUH-310</t>
  </si>
  <si>
    <t>PUH-311</t>
  </si>
  <si>
    <t>ระเบียบวิธีวิจัยทางสาธารณสุข</t>
  </si>
  <si>
    <t>การผลิตงานประชาสัมพันธ์</t>
  </si>
  <si>
    <t>การวิเคราะห์สถานการณ์ปัจจุบัน</t>
  </si>
  <si>
    <t>การออกแบบสารในงานวารสารศาสตร์</t>
  </si>
  <si>
    <t>CMM-442</t>
  </si>
  <si>
    <t>CMM-390</t>
  </si>
  <si>
    <t>กราฟิกและแอนิเมชันเพื่องานวิทยุโทรทัศน์</t>
  </si>
  <si>
    <t>CMM-324</t>
  </si>
  <si>
    <t>CMM-321</t>
  </si>
  <si>
    <t>CMM-315</t>
  </si>
  <si>
    <t>การออกแบบและผลิตสิ่งพิมพ์เฉพาะกิจ</t>
  </si>
  <si>
    <t>CMM-314</t>
  </si>
  <si>
    <t>โครงงานนิเทศศาสตร์ 1</t>
  </si>
  <si>
    <t>CMM-306</t>
  </si>
  <si>
    <t>CMM-305</t>
  </si>
  <si>
    <t>สัมมนาทางวิชาชีพสารสนเทศ</t>
  </si>
  <si>
    <t>DIM-495</t>
  </si>
  <si>
    <t>โครงงานด้านการจัดการสารสนเทศดิจิทัล</t>
  </si>
  <si>
    <t>DIM-494</t>
  </si>
  <si>
    <t>DIM-474</t>
  </si>
  <si>
    <t>สหกิจศึกษาสำหรับนักสารสนเทศ</t>
  </si>
  <si>
    <t>DIM-393</t>
  </si>
  <si>
    <t>แหล่งสารสนเทศและบริการสารสนเทศ</t>
  </si>
  <si>
    <t>DIM-251</t>
  </si>
  <si>
    <t>สัมมนาทางวิศวกรรมซอฟต์แวร์</t>
  </si>
  <si>
    <t>SWE-393</t>
  </si>
  <si>
    <t>การประยุกต์ด้านฐานข้อมูล</t>
  </si>
  <si>
    <t>SWE-387</t>
  </si>
  <si>
    <t>ระบบธุรกิจอัจฉริยะ</t>
  </si>
  <si>
    <t>SWE-386</t>
  </si>
  <si>
    <t>การประมวลภาพลักษณ์</t>
  </si>
  <si>
    <t>SWE-382</t>
  </si>
  <si>
    <t>กระบวนการซอฟต์แวร์</t>
  </si>
  <si>
    <t>SWE-362</t>
  </si>
  <si>
    <t>วิวัฒนาการซอฟต์แวร์และการบำรุงรักษา</t>
  </si>
  <si>
    <t>SWE-361</t>
  </si>
  <si>
    <t>กฎหมายและจริยธรรมด้านวิศวกรรมซอฟต์แวร์</t>
  </si>
  <si>
    <t>SWE-324</t>
  </si>
  <si>
    <t>หัวข้อพิเศษ 2</t>
  </si>
  <si>
    <t>MMA-393</t>
  </si>
  <si>
    <t>การเป็นผู้ประกอบการ</t>
  </si>
  <si>
    <t>MMA-361</t>
  </si>
  <si>
    <t>โปรแกรมสำเร็จรูปสำหรับการจัดแสงและเงา</t>
  </si>
  <si>
    <t>MMA-348</t>
  </si>
  <si>
    <t>ICT-491</t>
  </si>
  <si>
    <t>ภาษาการโปรแกรม 2</t>
  </si>
  <si>
    <t>ICT-222</t>
  </si>
  <si>
    <t>ชีววิทยาของเซลล์</t>
  </si>
  <si>
    <t>BIO-270</t>
  </si>
  <si>
    <t>หลักชีวสถิติ</t>
  </si>
  <si>
    <t>BIO-203</t>
  </si>
  <si>
    <t>หลักเคมีอนินทรีย์ 2</t>
  </si>
  <si>
    <t>CHM-223</t>
  </si>
  <si>
    <t>หลักเคมีอินทรีย์ 2</t>
  </si>
  <si>
    <t>CHM-213</t>
  </si>
  <si>
    <t>หัวข้อคัดสรรทางคณิตศาสตร์เชิงคำนวณ</t>
  </si>
  <si>
    <t>MAC-460</t>
  </si>
  <si>
    <t>MAC-251</t>
  </si>
  <si>
    <t>สมการเชิงอนุพันธ์สามัญ</t>
  </si>
  <si>
    <t>MAC-250</t>
  </si>
  <si>
    <t>การวิเคราะห์ข้อมูล</t>
  </si>
  <si>
    <t>MAC-242</t>
  </si>
  <si>
    <t>พีชคณิตเชิงเส้น 1</t>
  </si>
  <si>
    <t>MAC-220</t>
  </si>
  <si>
    <t>การสั่นและคลื่น</t>
  </si>
  <si>
    <t>PHC-250</t>
  </si>
  <si>
    <t>กลศาสตร์คลาสสิก</t>
  </si>
  <si>
    <t>PHC-220</t>
  </si>
  <si>
    <t>ฟิสิกส์พื้นฐาน 2</t>
  </si>
  <si>
    <t>PHC-102</t>
  </si>
  <si>
    <t>พรรณพืชเพื่อชีวิต</t>
  </si>
  <si>
    <t>SCI-107</t>
  </si>
  <si>
    <t>CVE-314</t>
  </si>
  <si>
    <t>CVE-313</t>
  </si>
  <si>
    <t>CRM-411</t>
  </si>
  <si>
    <t>CRM-390</t>
  </si>
  <si>
    <t>ระบบสารสนเทศภูมิศาสตร์ขั้นสูง</t>
  </si>
  <si>
    <t>CRM-374</t>
  </si>
  <si>
    <t>CRM-354</t>
  </si>
  <si>
    <t>CRM-353</t>
  </si>
  <si>
    <t>ESI-461</t>
  </si>
  <si>
    <t>เทคโนโลยีสะอาดและการควบคุมมลพิษสิ่งแวดล้อม</t>
  </si>
  <si>
    <t>ESI-452</t>
  </si>
  <si>
    <t>ESI-442</t>
  </si>
  <si>
    <t>ESI-431</t>
  </si>
  <si>
    <t>ESI-390</t>
  </si>
  <si>
    <t>ESI-342</t>
  </si>
  <si>
    <t>ESI-334</t>
  </si>
  <si>
    <t>หัวข้อพิเศษทางวิศวกรรมวัสดุ 1</t>
  </si>
  <si>
    <t>MTE-481</t>
  </si>
  <si>
    <t>MTE-463</t>
  </si>
  <si>
    <t>MTE-390</t>
  </si>
  <si>
    <t>ปฏิบัติการพอลิเมอร์</t>
  </si>
  <si>
    <t>MTE-363</t>
  </si>
  <si>
    <t>MTE-341</t>
  </si>
  <si>
    <t>การเสื่อมสภาพของวัสดุ</t>
  </si>
  <si>
    <t>MTE-311</t>
  </si>
  <si>
    <t>เศรษฐศาสตร์วิศวกรรมเคมี</t>
  </si>
  <si>
    <t>CPE-457</t>
  </si>
  <si>
    <t>การวิเคราะห์ระบบไฟฟ้ากำลัง</t>
  </si>
  <si>
    <t>EEE-411</t>
  </si>
  <si>
    <t>EEE-371</t>
  </si>
  <si>
    <t>มโนทัศน์การจัดการสำหรับวิศวกรรมไฟฟ้า</t>
  </si>
  <si>
    <t>EEE-301</t>
  </si>
  <si>
    <t>COE-482</t>
  </si>
  <si>
    <t>COE-390</t>
  </si>
  <si>
    <t>เทคโนโลยีการเขียนโปรแกรมสำหรับอุปกรณ์พกพา</t>
  </si>
  <si>
    <t>COE-352</t>
  </si>
  <si>
    <t>COE-343</t>
  </si>
  <si>
    <t>การจัดการทรัพยากรมนุษย์ภาครัฐ</t>
  </si>
  <si>
    <t>POS-241</t>
  </si>
  <si>
    <t>กฎหมายรัฐธรรมนูญและสถาบันการเมือง</t>
  </si>
  <si>
    <t>POS-220</t>
  </si>
  <si>
    <t>CHI-390</t>
  </si>
  <si>
    <t>CHI-328</t>
  </si>
  <si>
    <t>สำนวน สุภาษิตจีน</t>
  </si>
  <si>
    <t>CHI-320</t>
  </si>
  <si>
    <t>ภาษาจีนระดับสูง 3</t>
  </si>
  <si>
    <t>CHI-313</t>
  </si>
  <si>
    <t>EFL-310</t>
  </si>
  <si>
    <t>ไวยากรณ์ประยุกต์</t>
  </si>
  <si>
    <t>EFL-300</t>
  </si>
  <si>
    <t>สัมมนาไทยศึกษาบูรณาการ</t>
  </si>
  <si>
    <t>ITS-493</t>
  </si>
  <si>
    <t>ITS-390</t>
  </si>
  <si>
    <t>มหาอำนาจในการเมืองโลกร่วมสมัย</t>
  </si>
  <si>
    <t>POS-261</t>
  </si>
  <si>
    <t>พรรคการเมืองและการเมืองของการเลือกตั้ง</t>
  </si>
  <si>
    <t>POS-221</t>
  </si>
  <si>
    <t>ปรัชญาการเมืองสมัยใหม่</t>
  </si>
  <si>
    <t>POS-211</t>
  </si>
  <si>
    <t>อาเซียนร่วมสมัย</t>
  </si>
  <si>
    <t>POS-202</t>
  </si>
  <si>
    <t>เศรษฐศาสตร์สำหรับนักรัฐศาสตร์</t>
  </si>
  <si>
    <t>POS-105</t>
  </si>
  <si>
    <t>มโนทัศน์สำคัญทางความสัมพันธ์ระหว่างประเทศ</t>
  </si>
  <si>
    <t>POS-103</t>
  </si>
  <si>
    <t>ผู้หญิงกับการเมือง</t>
  </si>
  <si>
    <t>ระเบียบวิธีวิจัยทางมนุษยศาสตร์และสังคมศาสตร์</t>
  </si>
  <si>
    <t>LAS-101</t>
  </si>
  <si>
    <t>ภาษาเวียดนามชั้นต้น I</t>
  </si>
  <si>
    <t>VIN-241</t>
  </si>
  <si>
    <t>อาเซียนศึกษา</t>
  </si>
  <si>
    <t xml:space="preserve"> - เทคโนโลยีสารสนเทศ</t>
  </si>
  <si>
    <t>IEE-202</t>
  </si>
  <si>
    <t>ปฏิบัติการกรรมวิธีการผลิต</t>
  </si>
  <si>
    <t>พืชศาสตร์</t>
  </si>
  <si>
    <t>สัตวศาสตร์</t>
  </si>
  <si>
    <t>ประมง</t>
  </si>
  <si>
    <t>COE-341</t>
  </si>
  <si>
    <t>ACT-492</t>
  </si>
  <si>
    <t>ปฎิบัติทักษะวิชาชีพ</t>
  </si>
  <si>
    <t>ปฏิบัติทักษะวิชาชีพ</t>
  </si>
  <si>
    <t>BUS-492</t>
  </si>
  <si>
    <t>ACT-491</t>
  </si>
  <si>
    <t>ECN-491</t>
  </si>
  <si>
    <t>สหกิจศึกษาบริหารธุรกิจ 2</t>
  </si>
  <si>
    <t>BUS-496</t>
  </si>
  <si>
    <t>TOI-491</t>
  </si>
  <si>
    <t>TOI-492</t>
  </si>
  <si>
    <t>การจัดการการท่องเที่ยวชุมชน</t>
  </si>
  <si>
    <t>TOI-233</t>
  </si>
  <si>
    <t>PHD-456</t>
  </si>
  <si>
    <t>การฝึกปฏิบัติงานการบริบาลทางเภสัชกรรมแก่ผู้ป่วยบนหอผู้ป่วย 1</t>
  </si>
  <si>
    <t>การฝึกปฏิบัติงานการบริบาลทางเภสัชกรรมแก่ผู้ป่วยไปกลับ 1</t>
  </si>
  <si>
    <t>การฝึกปฏิบัติงานวิชาชีพด้านการวิจัยและพัฒนายาและผลิตภัณฑ์สุขภาพ</t>
  </si>
  <si>
    <t>PHD-321</t>
  </si>
  <si>
    <t>PHD-421</t>
  </si>
  <si>
    <t>PHD-461</t>
  </si>
  <si>
    <t>PHD-454</t>
  </si>
  <si>
    <t>เภสัชกรรมจ่ายยา 1</t>
  </si>
  <si>
    <t>PHD-451</t>
  </si>
  <si>
    <t>เภสัชกรรมบำบัด 2</t>
  </si>
  <si>
    <t>เภสัชระบาดวิทยาและเภสัชเศรษฐศาสตร์</t>
  </si>
  <si>
    <t>ระบบสุขภาพชุมชน</t>
  </si>
  <si>
    <t>NUR-461</t>
  </si>
  <si>
    <t>ภาวะผู้นำและการจัดการทางการพยาบาล</t>
  </si>
  <si>
    <t>NUR-415</t>
  </si>
  <si>
    <t>การศึกษาอิสระ</t>
  </si>
  <si>
    <t>NUR-418</t>
  </si>
  <si>
    <t>การวิจัยทางการพยาบาล</t>
  </si>
  <si>
    <t>NUR-416</t>
  </si>
  <si>
    <t>การรักษาโรคเบื้องต้น</t>
  </si>
  <si>
    <t>NUR-463</t>
  </si>
  <si>
    <t>การพยาบาลชุมชน</t>
  </si>
  <si>
    <t>NUR-462</t>
  </si>
  <si>
    <t>การจัดการภาวะฉุกเฉินและสาธารณภัย</t>
  </si>
  <si>
    <t>NUR-414</t>
  </si>
  <si>
    <t>CCS-416</t>
  </si>
  <si>
    <t>เวชปฏิบัติศัลยศาสตร์ 1</t>
  </si>
  <si>
    <t>CCS-433</t>
  </si>
  <si>
    <t>เวชจริยศาสตร์และการคิดเชิงวิพากษ์</t>
  </si>
  <si>
    <t>MSS-102</t>
  </si>
  <si>
    <t>แพทย์กับสังคม</t>
  </si>
  <si>
    <t>MSS-101</t>
  </si>
  <si>
    <t>ประสบการณ์คลินิก 5</t>
  </si>
  <si>
    <t>ECS-405</t>
  </si>
  <si>
    <t>ประสบการณ์คลินิก 4</t>
  </si>
  <si>
    <t>ECS-404</t>
  </si>
  <si>
    <t>ประสบการณ์คลินิก 3</t>
  </si>
  <si>
    <t>ECS-403</t>
  </si>
  <si>
    <t>บทนำวิทยาศาสตร์การแพทย์คลินิกและการแก้ปัญหาหลักทางคลินิก 2</t>
  </si>
  <si>
    <t>บทนำวิทยาศาสตร์การแพทย์คลินิกและการแก้ปัญหาหลักทางคลินิก 1</t>
  </si>
  <si>
    <t>ทักษะออร์โธปิดิกส์</t>
  </si>
  <si>
    <t>CCS-652</t>
  </si>
  <si>
    <t>ทฤษฏีอายุรศาสตร์</t>
  </si>
  <si>
    <t>ทฤษฎีศัลยศาสตร์ออร์โธปิดิกส์</t>
  </si>
  <si>
    <t>การปรับปรุงพันธุ์สัตว์น้ำ</t>
  </si>
  <si>
    <t>FIS-451</t>
  </si>
  <si>
    <t>FIS-441</t>
  </si>
  <si>
    <t>การผลิตโค</t>
  </si>
  <si>
    <t>ANS-330</t>
  </si>
  <si>
    <t>ปัญหาพิเศษทางพืชศาสตร์</t>
  </si>
  <si>
    <t>PLS-480</t>
  </si>
  <si>
    <t>การฝึกงานทางการออกแบบหัตถอุตสาหกรรม</t>
  </si>
  <si>
    <t>IND-363</t>
  </si>
  <si>
    <t>การออกแบบผลิตภัณฑ์ไม้และยาง 2</t>
  </si>
  <si>
    <t>IND-341</t>
  </si>
  <si>
    <t>วัสดุและกระบวนวิธีทางการออกแบบหัตถอุตสาหกรรม</t>
  </si>
  <si>
    <t>IND-261</t>
  </si>
  <si>
    <t>IND-251</t>
  </si>
  <si>
    <t>วัสดุและกรรมวิธีการผลิตเพื่อการออกแบบผลิตภัณฑ์ไม้และยาง</t>
  </si>
  <si>
    <t>IND-241</t>
  </si>
  <si>
    <t>ARC-313</t>
  </si>
  <si>
    <t>การถ่ายภาพทางสถาปัตยกรรม</t>
  </si>
  <si>
    <t>สัมมนาทางเทคนิคการแพทย์</t>
  </si>
  <si>
    <t>MTH-474</t>
  </si>
  <si>
    <t>อณูชีววิทยาและการประยุกต์</t>
  </si>
  <si>
    <t>MTH-408</t>
  </si>
  <si>
    <t>วิทยาศาสตร์การบริการโลหิต 2</t>
  </si>
  <si>
    <t>MTH-360</t>
  </si>
  <si>
    <t>MTH-324</t>
  </si>
  <si>
    <t>กายภาพบำบัดในกลุ่มเฉพาะสภาวะ</t>
  </si>
  <si>
    <t>PTH-461</t>
  </si>
  <si>
    <t>กายภาพบำบัดในเด็ก</t>
  </si>
  <si>
    <t>PTH-446</t>
  </si>
  <si>
    <t>PTH-418</t>
  </si>
  <si>
    <t>จรรยาบรรณ กฎหมาย และการจัดการทางกายภาพบำบัด</t>
  </si>
  <si>
    <t>PTH-417</t>
  </si>
  <si>
    <t>กายภาพบำบัดในความผิดปกติทางระบบประสาท 1</t>
  </si>
  <si>
    <t>PTH-344</t>
  </si>
  <si>
    <t>โครงการอนามัยสิ่งแวดล้อม</t>
  </si>
  <si>
    <t>ENV-425</t>
  </si>
  <si>
    <t>การประเมินผลกระทบสิ่งแวดล้อม</t>
  </si>
  <si>
    <t>ENV-422</t>
  </si>
  <si>
    <t>ENV-421</t>
  </si>
  <si>
    <t>ENV-325</t>
  </si>
  <si>
    <t>OCC-461</t>
  </si>
  <si>
    <t>สัมมนาทางอาชีวอนามัยและความปลอดภัย</t>
  </si>
  <si>
    <t>OCC-460</t>
  </si>
  <si>
    <t>การประเมินผลกระทบทางสุขภาพ</t>
  </si>
  <si>
    <t>OCC-459</t>
  </si>
  <si>
    <t>จิตวิทยาในการทำงาน</t>
  </si>
  <si>
    <t>OCC-458</t>
  </si>
  <si>
    <t>การบริการอาชีวอนามัย</t>
  </si>
  <si>
    <t>OCC-457</t>
  </si>
  <si>
    <t>มาตรฐานการจัดการด้านอาชีวอนามัย ความปลอดภัยและสิ่งแวดล้อม</t>
  </si>
  <si>
    <t>OCC-456</t>
  </si>
  <si>
    <t>การบริหารงานอาชีวอนามัยและความปลอดภัย</t>
  </si>
  <si>
    <t>OCC-455</t>
  </si>
  <si>
    <t>OCC-348</t>
  </si>
  <si>
    <t>สาธารณสุขศาสตร์</t>
  </si>
  <si>
    <t>CMM-402</t>
  </si>
  <si>
    <t>โครงงานนิเทศศาสตร์ 2</t>
  </si>
  <si>
    <t>CMM-401</t>
  </si>
  <si>
    <t xml:space="preserve"> โครงงานเทคโนโลยีสารสนเทศ1</t>
  </si>
  <si>
    <t>ICT-393</t>
  </si>
  <si>
    <t>การจัดการโครงการเทคโนโลยีสารสนเทศ</t>
  </si>
  <si>
    <t>ICT-374</t>
  </si>
  <si>
    <t>การโต้ตอบระหว่างผู้ใช้กับคอมพิวเตอร์</t>
  </si>
  <si>
    <t>ICT-373</t>
  </si>
  <si>
    <t>ระบบสารสนเทศสำหรับบัญชีและการเงิน</t>
  </si>
  <si>
    <t>ICT-351</t>
  </si>
  <si>
    <t>อุตสาหกรรมเกมและแอนิเมชัน</t>
  </si>
  <si>
    <t>MMA-161</t>
  </si>
  <si>
    <t>SWE-491</t>
  </si>
  <si>
    <t>การวิเคราะห์เชิงจริง 1</t>
  </si>
  <si>
    <t>MAC-330</t>
  </si>
  <si>
    <t>พีชคณิตนามธรรม 1</t>
  </si>
  <si>
    <t>MAC-320</t>
  </si>
  <si>
    <t>ระเบียบวิธีเชิงตัวเลขสำหรับสมการเชิงอนุพันธ์สามัญ</t>
  </si>
  <si>
    <t>MAC-351</t>
  </si>
  <si>
    <t>สมการเชิงอนุพันธ์ย่อยเบื้องต้น</t>
  </si>
  <si>
    <t>MAC-350</t>
  </si>
  <si>
    <t>เครื่องมือและการเขียนโปรแกรมทางชีวสารสนเทศศาสตร์</t>
  </si>
  <si>
    <t>COS-337</t>
  </si>
  <si>
    <t>ฟิสิกส์เชิงอุณหภาพและฟิสิกส์เชิงสถิติ</t>
  </si>
  <si>
    <t>PHC-320</t>
  </si>
  <si>
    <t>หลักชีวเคมี</t>
  </si>
  <si>
    <t>CHM-251</t>
  </si>
  <si>
    <t>สเปกโทรสโกปีสำหรับสารประกอบอนินทรีย์และอินทรีย์</t>
  </si>
  <si>
    <t>CHM-340</t>
  </si>
  <si>
    <t>ทัศนศาสตร์</t>
  </si>
  <si>
    <t>PHC-350</t>
  </si>
  <si>
    <t>ดาราศาสตร์</t>
  </si>
  <si>
    <t>PHC-321</t>
  </si>
  <si>
    <t>COE-441</t>
  </si>
  <si>
    <t>การใช้และการอนุรักษ์แหล่งท่องเที่ยวทางทะเล</t>
  </si>
  <si>
    <t>CRM-351</t>
  </si>
  <si>
    <t>การจัดการมูลฝอยและของเสียอันตราย</t>
  </si>
  <si>
    <t>ESI-421</t>
  </si>
  <si>
    <t>หัวข้อพิเศษทางวิศวกรรมวัสดุ 2</t>
  </si>
  <si>
    <t>MTE-482</t>
  </si>
  <si>
    <t>MTE-462</t>
  </si>
  <si>
    <t>โครงงานวิศวกรรมวัสดุ 1</t>
  </si>
  <si>
    <t>MTE-442</t>
  </si>
  <si>
    <t>การเลือกและออกแบบวัสดุ</t>
  </si>
  <si>
    <t>MTE-441</t>
  </si>
  <si>
    <t>EEE-471</t>
  </si>
  <si>
    <t>เซนเซอร์และอุปกรณ์ควบคุมในระบบอุตสาหกรรม</t>
  </si>
  <si>
    <t>EEE-423</t>
  </si>
  <si>
    <t>ปฏิบัติการวิศวกรรมการวัดคุมทางไฟฟ้า</t>
  </si>
  <si>
    <t>EEE-421</t>
  </si>
  <si>
    <t>สัมมนาการปฏิบัติงานวิศวกรรมในสภาวะแวดล้อมพหุวัฒนธรรม 1</t>
  </si>
  <si>
    <t>EEE-401</t>
  </si>
  <si>
    <t>การออกแบบระบบเครื่องมือวัด</t>
  </si>
  <si>
    <t>EEE-323</t>
  </si>
  <si>
    <t>การออกแบบระบบไฟฟ้า</t>
  </si>
  <si>
    <t>EEE-315</t>
  </si>
  <si>
    <t>นิติศาสตร์</t>
  </si>
  <si>
    <t>การเขียนโครงร่างงานวิจัย</t>
  </si>
  <si>
    <t>EFL-401</t>
  </si>
  <si>
    <t>การใช้คำอย่างถูกต้อง</t>
  </si>
  <si>
    <t>EFL-400</t>
  </si>
  <si>
    <t>POS-300</t>
  </si>
  <si>
    <t>การเมืองการปกครองท้องถิ่น</t>
  </si>
  <si>
    <t>POS-320</t>
  </si>
  <si>
    <t>นโยบายต่างประเทศของไทย</t>
  </si>
  <si>
    <t>POS-260</t>
  </si>
  <si>
    <t>ประวัติศาสตร์กฎหมายไทย</t>
  </si>
  <si>
    <t>LAW-101</t>
  </si>
  <si>
    <t>POS-310</t>
  </si>
  <si>
    <t>ปรัชญาการเมืองคลาสสิก</t>
  </si>
  <si>
    <t>POS-210</t>
  </si>
  <si>
    <t>ระบบกฎหมายและหลักพื้นฐานทางนิติศาสตร์</t>
  </si>
  <si>
    <t>LAW-100</t>
  </si>
  <si>
    <t>อำนาจและนโยบายสาธารณะ</t>
  </si>
  <si>
    <t>POS-331</t>
  </si>
  <si>
    <t>การเขียนภาษาจีนเชิงวิชาการ</t>
  </si>
  <si>
    <t>วรรณคดีจีนโบราณ</t>
  </si>
  <si>
    <t>CHI-411</t>
  </si>
  <si>
    <t>CHI-410</t>
  </si>
  <si>
    <t>การสอนภาษาจีน 1</t>
  </si>
  <si>
    <t>CHI-325</t>
  </si>
  <si>
    <t>การแปลไทย-จีน 1</t>
  </si>
  <si>
    <t>CHI-318</t>
  </si>
  <si>
    <t>วรรณกรรมไทยร่วมสมัย</t>
  </si>
  <si>
    <t>ITS-215</t>
  </si>
  <si>
    <t>นักเขียนภาคใต้ร่วมสมัย: จากลุ่มทะเลสาบสงขลาถึงเชิงเขาหลวง</t>
  </si>
  <si>
    <t>ITS-345</t>
  </si>
  <si>
    <t>ภาษา ความหมาย และการตีความ</t>
  </si>
  <si>
    <t>ITS-301</t>
  </si>
  <si>
    <t>วรรณกรรมร่วมสมัยและการวิจารณ์</t>
  </si>
  <si>
    <t>EFL-223</t>
  </si>
  <si>
    <t>มุมมองการพัฒนานอกกระแสในบริบทอาเซียน</t>
  </si>
  <si>
    <t>ASE-217</t>
  </si>
  <si>
    <t>นโยบายและยุทธศาสตร์ความมั่นคงในอาเซียน</t>
  </si>
  <si>
    <t>ASE-211</t>
  </si>
  <si>
    <t>โครงงานอาเซียนศึกษา</t>
  </si>
  <si>
    <t>ASE-401</t>
  </si>
  <si>
    <t>ACT-423</t>
  </si>
  <si>
    <t>การวิเคราะห์และออกแบบระบบสารสนเทศทางการบัญชี</t>
  </si>
  <si>
    <t>ACT-422</t>
  </si>
  <si>
    <t>ACT-413</t>
  </si>
  <si>
    <t>การบัญชีนิติวิทยา</t>
  </si>
  <si>
    <t>ACT-412</t>
  </si>
  <si>
    <t>เศรษฐศาสตร์ภาคบริการ</t>
  </si>
  <si>
    <t>ECN-447</t>
  </si>
  <si>
    <t>เศรษฐกิจไทย</t>
  </si>
  <si>
    <t>ECN-429</t>
  </si>
  <si>
    <t>การเขียนและนำเสนอบทความทางเศรษฐศาสตร์</t>
  </si>
  <si>
    <t>ECN-413</t>
  </si>
  <si>
    <t>การจัดการครัวและภัตตาคาร</t>
  </si>
  <si>
    <t>TOI-457</t>
  </si>
  <si>
    <t>หัวข้อเฉพาะในการจัดการทรัพยากรท่องเที่ยว</t>
  </si>
  <si>
    <t>TOI-438</t>
  </si>
  <si>
    <t>ธุรกิจจัดประชุมและสัมมนา</t>
  </si>
  <si>
    <t>TOI-426</t>
  </si>
  <si>
    <t>วิจัยทางการท่องเที่ยว</t>
  </si>
  <si>
    <t>TOI-413</t>
  </si>
  <si>
    <t>เทคนิคการควบคุมตรวจตรางานในอุตสาหกรรมท่องเที่ยว</t>
  </si>
  <si>
    <t>TOI-412</t>
  </si>
  <si>
    <t>การจัดการที่พัก รีสอร์ทและสปา</t>
  </si>
  <si>
    <t>TOI-346</t>
  </si>
  <si>
    <t>การจัดนำเที่ยวต่างประเทศ</t>
  </si>
  <si>
    <t>TOI-324</t>
  </si>
  <si>
    <t>MAR-424</t>
  </si>
  <si>
    <t>ระบบสารสนเทศทางโลจิสติกส์</t>
  </si>
  <si>
    <t>LGT-423</t>
  </si>
  <si>
    <t>การจัดการการขนส่ง</t>
  </si>
  <si>
    <t>LGT-323</t>
  </si>
  <si>
    <t>HRM-322</t>
  </si>
  <si>
    <t>การจัดการสินเชื่อ</t>
  </si>
  <si>
    <t>FNC-425</t>
  </si>
  <si>
    <t>การเยี่ยมชมโรงงานทางเทคโนโลยีชีวภาพ</t>
  </si>
  <si>
    <t>BTH-394</t>
  </si>
  <si>
    <t>ภาษาอังกฤษทางการเพาะเลี้ยงสัตว์น้ำ</t>
  </si>
  <si>
    <t>FIS-474</t>
  </si>
  <si>
    <t>เทคโนโลยีอาหารหมักดอง</t>
  </si>
  <si>
    <t>FTH-469</t>
  </si>
  <si>
    <t>การผลิตไม้ผล</t>
  </si>
  <si>
    <t>PLS-318</t>
  </si>
  <si>
    <t>พืชผักเศรษฐกิจ</t>
  </si>
  <si>
    <t>PLS-316</t>
  </si>
  <si>
    <t>AGR-491</t>
  </si>
  <si>
    <t>ปฏิบัติการรักษาโรคเบื้องต้น</t>
  </si>
  <si>
    <t>NUR-465</t>
  </si>
  <si>
    <t>ปฏิบัติการพยาบาลชุมชน</t>
  </si>
  <si>
    <t>NUR-464</t>
  </si>
  <si>
    <t>ปฏิบัติการจัดการทางการพยาบาล</t>
  </si>
  <si>
    <t>NUR-417</t>
  </si>
  <si>
    <t>PHD-463</t>
  </si>
  <si>
    <t>เภสัชกรรมสารสนเทศ 1</t>
  </si>
  <si>
    <t>PHD-457</t>
  </si>
  <si>
    <t>เภสัชกรรมบำบัด 3</t>
  </si>
  <si>
    <t>PHD-452</t>
  </si>
  <si>
    <t>เภสัชกรรมจ่ายยา 2</t>
  </si>
  <si>
    <t>PHD-455</t>
  </si>
  <si>
    <t>PHD-422</t>
  </si>
  <si>
    <t>การบริหารเภสัชกรรม</t>
  </si>
  <si>
    <t>PHD-464</t>
  </si>
  <si>
    <t>การศึกษาอิสระทางการออกแบบ</t>
  </si>
  <si>
    <t>IND-386</t>
  </si>
  <si>
    <t>การออกแบบตกแต่งลายผ้า</t>
  </si>
  <si>
    <t>IND-375</t>
  </si>
  <si>
    <t>การออกแบบผลิตภัณฑ์ไม้และยาง 3</t>
  </si>
  <si>
    <t>IND-342</t>
  </si>
  <si>
    <t>CMM-491</t>
  </si>
  <si>
    <t>การเขียนสารคดี</t>
  </si>
  <si>
    <t>CMM-312</t>
  </si>
  <si>
    <t>DIM-491</t>
  </si>
  <si>
    <t>การออกแบบและผลิตสื่อวีดิทัศน์</t>
  </si>
  <si>
    <t>DIM-465</t>
  </si>
  <si>
    <t>การปรับแต่งและเผยแพร่สารสนเทศ</t>
  </si>
  <si>
    <t>DIM-362</t>
  </si>
  <si>
    <t>การทำรายการและการจัดหมวดหมู่ขั้นสูง</t>
  </si>
  <si>
    <t>DIM-233</t>
  </si>
  <si>
    <t>โครงงานทางวิศวกรรมซอฟต์แวร์ 1</t>
  </si>
  <si>
    <t>SWE-494</t>
  </si>
  <si>
    <t>MMA-493</t>
  </si>
  <si>
    <t>โครงงานเทคโนโลยีสารสนเทศ 2</t>
  </si>
  <si>
    <t>ICT-494</t>
  </si>
  <si>
    <t>สัมมนาเทคโนโลยีสารสนเทศ 2</t>
  </si>
  <si>
    <t>ICT-493</t>
  </si>
  <si>
    <t>หัวข้อพิเศษด้านเทคโนโลยีสารสนเทศ 2</t>
  </si>
  <si>
    <t>ICT-482</t>
  </si>
  <si>
    <t>COE-491</t>
  </si>
  <si>
    <t>การจัดการและความมั่นคงเครือข่าย</t>
  </si>
  <si>
    <t>COE-471</t>
  </si>
  <si>
    <t>วิศวกรรมชีวเคมี</t>
  </si>
  <si>
    <t>CPE-444</t>
  </si>
  <si>
    <t>CRM-491</t>
  </si>
  <si>
    <t>EEE-491</t>
  </si>
  <si>
    <t>ปฏิบัติการวงจรและเครื่องมือวัดทางไฟฟ้า</t>
  </si>
  <si>
    <t>EEE-206</t>
  </si>
  <si>
    <t>ESI-491</t>
  </si>
  <si>
    <t>ESI-462</t>
  </si>
  <si>
    <t>MTE-491</t>
  </si>
  <si>
    <t>คลินิกสัมพันธ์</t>
  </si>
  <si>
    <t>MTH-473</t>
  </si>
  <si>
    <t>การบริหารและการประกันคุณภาพทางห้องปฏิบัติการ
เทคนิคการแพทย์</t>
  </si>
  <si>
    <t>MTH-410</t>
  </si>
  <si>
    <t>กฎหมายวิชาชีพเทคนิคการแพทย์</t>
  </si>
  <si>
    <t>MTH-409</t>
  </si>
  <si>
    <t>MTH-390</t>
  </si>
  <si>
    <t>ฝึกงานกายภาพบำบัด 3</t>
  </si>
  <si>
    <t>PTH-495</t>
  </si>
  <si>
    <t>ENV-491</t>
  </si>
  <si>
    <t>PUH-309</t>
  </si>
  <si>
    <t>การสาธารณสุขชุมชนขั้นแนะนำ</t>
  </si>
  <si>
    <t>PHP-112</t>
  </si>
  <si>
    <t>ปรัชญาการสาธารณสุข</t>
  </si>
  <si>
    <t>PHP-111</t>
  </si>
  <si>
    <t>OCC-491</t>
  </si>
  <si>
    <t>เคมีคำนวณสำหรับสเปกโทรสโกปีระดับโมเลกุล</t>
  </si>
  <si>
    <t>COS-343</t>
  </si>
  <si>
    <t>ชีวสารสนเทศศาสตร์เบื้องต้น</t>
  </si>
  <si>
    <t>COS-338</t>
  </si>
  <si>
    <t>การจำลองแบบทางนิเวศวิทยาเบื้องต้น</t>
  </si>
  <si>
    <t>COS-336</t>
  </si>
  <si>
    <t>ระเบียบวิธีเชิงตัวเลขสำหรับสมการเชิงอนุพันธ์ย่อยเบื้องต้น</t>
  </si>
  <si>
    <t>MAC-352</t>
  </si>
  <si>
    <t>การวิเคราะห์เชิงจริง 2</t>
  </si>
  <si>
    <t>MAC-332</t>
  </si>
  <si>
    <t>การวิเคราะห์เชิงซ้อน</t>
  </si>
  <si>
    <t>MAC-331</t>
  </si>
  <si>
    <t>กลศาสตร์ควอนตัม</t>
  </si>
  <si>
    <t>PHC-331</t>
  </si>
  <si>
    <t>การจัดระบบและความหลากหลายทางชีวภาพ</t>
  </si>
  <si>
    <t>BIO-360</t>
  </si>
  <si>
    <t>การตลาดและอุตสาหกรรมวัฒนธรรมในอาเซียน</t>
  </si>
  <si>
    <t>ASE-227</t>
  </si>
  <si>
    <t>การพัฒนาเศรษฐกิจเปรียบเทียบในอาเซียน</t>
  </si>
  <si>
    <t>ASE-213</t>
  </si>
  <si>
    <t>การประเมินผลโครงการ</t>
  </si>
  <si>
    <t>POS-345</t>
  </si>
  <si>
    <t>การจัดการองค์การที่ไม่แสวงหากำไร</t>
  </si>
  <si>
    <t>POS-341</t>
  </si>
  <si>
    <t>การบริหารภาครัฐของไทย</t>
  </si>
  <si>
    <t>POS-240</t>
  </si>
  <si>
    <t>การเมืองของประชาชนและความเป็นพลเมือง</t>
  </si>
  <si>
    <t>POS-311</t>
  </si>
  <si>
    <t>การเมืองกับความยากจน</t>
  </si>
  <si>
    <t>POS-226</t>
  </si>
  <si>
    <t>ASE-234</t>
  </si>
  <si>
    <t>การอ่านภาษาอังกฤษด้านรัฐศาสตร์</t>
  </si>
  <si>
    <t>POS-203</t>
  </si>
  <si>
    <t>การศึกษาภาษาเวียดนามในประเทศเวียดนาม</t>
  </si>
  <si>
    <t>VIN-341</t>
  </si>
  <si>
    <t>การศึกษาภาษามลายูในประเทศมาเลเซีย</t>
  </si>
  <si>
    <t>MAS-341</t>
  </si>
  <si>
    <t>การศึกษาภาษาอินโดนีเซียในประเทศอินโดนีเซีย</t>
  </si>
  <si>
    <t>INA-341</t>
  </si>
  <si>
    <t>ASE-491</t>
  </si>
  <si>
    <t>CHI-492</t>
  </si>
  <si>
    <t>CHI-491</t>
  </si>
  <si>
    <t>EFL-492</t>
  </si>
  <si>
    <t>คีตนาฏกรรมไทยวิจักษณ์</t>
  </si>
  <si>
    <t>ITS-302</t>
  </si>
  <si>
    <t>เศรษฐศาสตร์การเมืองระหว่างประเทศ</t>
  </si>
  <si>
    <t>POS-350</t>
  </si>
  <si>
    <t>ผู้นำ ชนชั้นและอำนาจทางการเมือง</t>
  </si>
  <si>
    <t>POS-321</t>
  </si>
  <si>
    <t>ธรรมาภิบาลกับการเมือง</t>
  </si>
  <si>
    <t>POS-249</t>
  </si>
  <si>
    <t>กฎหมายสำหรับนักรัฐประศาสนศาสตร์</t>
  </si>
  <si>
    <t>POS-242</t>
  </si>
  <si>
    <t>กฎหมายวิธีพิจารณาความอาญา</t>
  </si>
  <si>
    <t>POS-328</t>
  </si>
  <si>
    <t>POS-225</t>
  </si>
  <si>
    <t>วรรณกรรมสมัยใหม่ในอาเซียน</t>
  </si>
  <si>
    <t>ASE-254</t>
  </si>
  <si>
    <t>ITS-314</t>
  </si>
  <si>
    <t>สุนทรียภาพในภาษาและวรรณคดีไทย</t>
  </si>
  <si>
    <t>ภาพยนตร์นานาชาติ</t>
  </si>
  <si>
    <t>HUM-113</t>
  </si>
  <si>
    <t>นิติปรัชญา</t>
  </si>
  <si>
    <t>LAW-102</t>
  </si>
  <si>
    <t>กฎหมายลักษณะนิติกรรมและสัญญา</t>
  </si>
  <si>
    <t>LAW-103</t>
  </si>
  <si>
    <t>สหกิจศึกษาวิชาชีพบัญชี 2</t>
  </si>
  <si>
    <t>ACT-496</t>
  </si>
  <si>
    <t>สหกิจศึกษาด้านเศรษฐศาสตร์ 2</t>
  </si>
  <si>
    <t>ECN-496</t>
  </si>
  <si>
    <t>เศรษฐศาสตร์พฤติกรรม</t>
  </si>
  <si>
    <t>ECN-232</t>
  </si>
  <si>
    <t>เศรษฐศาสตร์มหภาค 1</t>
  </si>
  <si>
    <t>สหกิจศึกษาในอุตสาหกรรมท่องเที่ยว 2</t>
  </si>
  <si>
    <t>TOI-496</t>
  </si>
  <si>
    <t>TOI-335</t>
  </si>
  <si>
    <t>การวางแผนและพัฒนาแหล่งท่องเที่ยว</t>
  </si>
  <si>
    <t>TOI-334</t>
  </si>
  <si>
    <t>NUR-493</t>
  </si>
  <si>
    <t>การผลิตสัตว์เคี้ยวเอื้องขนาดเล็ก</t>
  </si>
  <si>
    <t>ANS-431</t>
  </si>
  <si>
    <t>สรีรวิทยาและเทคโนโลยีหลังการเก็บเกี่ยว</t>
  </si>
  <si>
    <t>PLS-412</t>
  </si>
  <si>
    <t>AGO-491</t>
  </si>
  <si>
    <t>PHD-462</t>
  </si>
  <si>
    <t>เภสัชจลนศาสตร์คลินิก</t>
  </si>
  <si>
    <t>PHD-458</t>
  </si>
  <si>
    <t>เภสัชกรรมบำบัด 4</t>
  </si>
  <si>
    <t>PHD-453</t>
  </si>
  <si>
    <t>PTH-473</t>
  </si>
  <si>
    <t>กายภาพบำบัดทางการกีฬา</t>
  </si>
  <si>
    <t>PTH-462</t>
  </si>
  <si>
    <t>PTH-419</t>
  </si>
  <si>
    <t>การฝึกงานวิชาชีพเทคนิคการแพทย์</t>
  </si>
  <si>
    <t>MTH-493</t>
  </si>
  <si>
    <t>ไวรัสวิทยาทางการแพทย์</t>
  </si>
  <si>
    <t>MTH-340</t>
  </si>
  <si>
    <t>สัมมนาปัญหาอนามัยสิ่งแวดล้อม</t>
  </si>
  <si>
    <t>ENV-424</t>
  </si>
  <si>
    <t>เทคโนโลยีสะอาดและการป้องกันมลพิษ</t>
  </si>
  <si>
    <t>ENV-423</t>
  </si>
  <si>
    <t>เทคโนโลยีการจัดการของเสียอันตราย</t>
  </si>
  <si>
    <t>ENV-363</t>
  </si>
  <si>
    <t>CMM-313</t>
  </si>
  <si>
    <t>MMA-492</t>
  </si>
  <si>
    <t>โครงงานทางวิศวกรรมซอฟต์แวร์ 2</t>
  </si>
  <si>
    <t>SWE-495</t>
  </si>
  <si>
    <t>โครงงานวิศวกรรมวัสดุ 2</t>
  </si>
  <si>
    <t>MTE-443</t>
  </si>
  <si>
    <t>การวิเคราะห์ความเสียหายของวัสดุ</t>
  </si>
  <si>
    <t>MTE-431</t>
  </si>
  <si>
    <t>การจัดการและควบคุมปัญหามลพิษทางทะเลและชายฝั่ง</t>
  </si>
  <si>
    <t>CRM-452</t>
  </si>
  <si>
    <t>การจัดการพื้นที่คุ้มครองทางทะเล</t>
  </si>
  <si>
    <t>CRM-451</t>
  </si>
  <si>
    <t>EEE-473</t>
  </si>
  <si>
    <t>EEE-402</t>
  </si>
  <si>
    <t>ปฏิบัติการระบบควบคุมและการวัด</t>
  </si>
  <si>
    <t>EEE-322</t>
  </si>
  <si>
    <t>อิเล็กทรอนิกส์</t>
  </si>
  <si>
    <t>PHC-441</t>
  </si>
  <si>
    <t>หัวข้อคัดสรรทางเคมีอนินทรีย์</t>
  </si>
  <si>
    <t>CHM-362</t>
  </si>
  <si>
    <t>หัวข้อคัดสรรทางเคมีคำนวณ</t>
  </si>
  <si>
    <t>CHM-360</t>
  </si>
  <si>
    <t>การจำลองปรากฏการณ์ฟิสิกส์ด้วยคอมพิวเตอร์</t>
  </si>
  <si>
    <t>COS-360</t>
  </si>
  <si>
    <t>การหาค่าสุดขีดเชิงตัวเลขเบื้องต้น</t>
  </si>
  <si>
    <t>MAC-353</t>
  </si>
  <si>
    <t>ความรู้ ภูมิปัญญาไท/ไทย กับมรดกวัฒนธรรมเอเชีย</t>
  </si>
  <si>
    <t>ITS-411</t>
  </si>
  <si>
    <t>คติชนกับสังคม</t>
  </si>
  <si>
    <t>ITS-413</t>
  </si>
  <si>
    <t>CHI-412</t>
  </si>
  <si>
    <t>การประยุกต์ใช้ภาษาจีนขั้นสูง</t>
  </si>
  <si>
    <t>อาชญากรรมและสภาวะนอกกฎหมายในอาเซียน</t>
  </si>
  <si>
    <t>ASE-253</t>
  </si>
  <si>
    <t>บรรษัทข้ามชาติและนโยบายเศรษฐกิจในอาเซียน</t>
  </si>
  <si>
    <t>ASE-215</t>
  </si>
  <si>
    <t>เทศกาลและการจัดแสดงทางวัฒนธรรมในอาเซียน</t>
  </si>
  <si>
    <t>ASE-233</t>
  </si>
  <si>
    <t>ทฤษฎีทางวัฒนธรรมและวัฒนธรรมสมัยนิยม</t>
  </si>
  <si>
    <t>ASE-222</t>
  </si>
  <si>
    <t>จิตตปัญญาศึกษา</t>
  </si>
  <si>
    <t>HUM-115</t>
  </si>
  <si>
    <t>โลกาภิบาลและองค์การระหว่างประเทศ</t>
  </si>
  <si>
    <t>POS-262</t>
  </si>
  <si>
    <t>การวิเคราะห์นโยบายระหว่างประเทศ</t>
  </si>
  <si>
    <t>POS-360</t>
  </si>
  <si>
    <t>การเมืองของขบวนการเคลื่อนไหวทางสังคม</t>
  </si>
  <si>
    <t>POS-322</t>
  </si>
  <si>
    <t>การพัฒนาระหว่างประเทศ</t>
  </si>
  <si>
    <t>POS-351</t>
  </si>
  <si>
    <t>การเปลี่ยนแปลงและความซับซ้อนของสังคมไทย</t>
  </si>
  <si>
    <t>POS-323</t>
  </si>
  <si>
    <t>การบริหารท่ามกลางการเปลี่ยนแปลง</t>
  </si>
  <si>
    <t>POS-342</t>
  </si>
  <si>
    <t>กฎหมายปกครอง</t>
  </si>
  <si>
    <t>POS-218</t>
  </si>
  <si>
    <t>กฎหมายว่าด้วยละเมิด จัดการงานนอกสั่ง ลาภมิควรได้</t>
  </si>
  <si>
    <t>LAW-104</t>
  </si>
  <si>
    <t>กฎหมายรัฐธรรมนูญ</t>
  </si>
  <si>
    <t>LAW-105</t>
  </si>
  <si>
    <t xml:space="preserve"> - นิติศาสตร์</t>
  </si>
  <si>
    <t xml:space="preserve"> - อาเซียนศึกษา</t>
  </si>
  <si>
    <t xml:space="preserve"> - การจัดการสารสนเทศดิจิทัล</t>
  </si>
  <si>
    <t xml:space="preserve"> - สาธารณสุขศาสตร์</t>
  </si>
  <si>
    <t>ACT-331</t>
  </si>
  <si>
    <t>การบัญชีต้นทุน</t>
  </si>
  <si>
    <t>ECN-492</t>
  </si>
  <si>
    <t>เศรษฐกิจสร้างสรรค์</t>
  </si>
  <si>
    <t>ECN-333</t>
  </si>
  <si>
    <t>ECS-509</t>
  </si>
  <si>
    <t>ประสบการณ์คลินิกต่างสถาบัน</t>
  </si>
  <si>
    <t>ECS-547</t>
  </si>
  <si>
    <t>ประสบการณ์คลินิกสูติศาสตร์</t>
  </si>
  <si>
    <t>ECS-548</t>
  </si>
  <si>
    <t>ประสบการณ์คลินิกนรีเวชวิทยา</t>
  </si>
  <si>
    <t>ARC59-121</t>
  </si>
  <si>
    <t>ARC59-116</t>
  </si>
  <si>
    <t>ARC59-115</t>
  </si>
  <si>
    <t>การปฏิบัติวิชาชีพ</t>
  </si>
  <si>
    <t>IND-434</t>
  </si>
  <si>
    <t>IND-431</t>
  </si>
  <si>
    <t>การฝึกงานทางการออกแบบผลิตภัณฑ์ไม้และยาง</t>
  </si>
  <si>
    <t>IND-343</t>
  </si>
  <si>
    <t>การถ่ายภาพ</t>
  </si>
  <si>
    <t>IND-271</t>
  </si>
  <si>
    <t>PHD-521</t>
  </si>
  <si>
    <t>PHD-551</t>
  </si>
  <si>
    <t>ทักษะการให้คำปรึกษาสำหรับเภสัชกร</t>
  </si>
  <si>
    <t>PHD-561</t>
  </si>
  <si>
    <t>ประสบการณ์สาธารณสุขในชุมชน</t>
  </si>
  <si>
    <t>PHD-572</t>
  </si>
  <si>
    <t>สัมมนาทางเภสัชศาสตร์</t>
  </si>
  <si>
    <t>PHD-574</t>
  </si>
  <si>
    <t>สัมมนาทางเภสัชศาสตร์สังคมและการบริหาร</t>
  </si>
  <si>
    <t>PHD-575</t>
  </si>
  <si>
    <t>ภาษาอังกฤษสำหรับวิชาชีพเภสัชกร</t>
  </si>
  <si>
    <t>PHD-581</t>
  </si>
  <si>
    <t>การฝึกปฏิบัติงานวิชาชีพเภสัชกรรม</t>
  </si>
  <si>
    <t>การผลิตรายการวิทยุกระจายเสียงขั้นสูง</t>
  </si>
  <si>
    <t>CMM-323</t>
  </si>
  <si>
    <t>การเขียนโปรแกรมบนเว็บขั้นสูง</t>
  </si>
  <si>
    <t>ICT-333</t>
  </si>
  <si>
    <t>ITE-491</t>
  </si>
  <si>
    <t>ENV-492</t>
  </si>
  <si>
    <t>เทคโนโลยีการจัดการมูลฝอยและสิ่งปฏิกูล</t>
  </si>
  <si>
    <t>ENV-322</t>
  </si>
  <si>
    <t>ประชากรกับการสาธารณสุข</t>
  </si>
  <si>
    <t>PHP-231</t>
  </si>
  <si>
    <t>PHP-214</t>
  </si>
  <si>
    <t>PHP-213</t>
  </si>
  <si>
    <t>ความรู้เบื้องต้นทางวิชาชีพวิศวกรรมโยธา</t>
  </si>
  <si>
    <t>CVE59-101</t>
  </si>
  <si>
    <t>โครงสร้างทางปฐพี</t>
  </si>
  <si>
    <t>CVE-421</t>
  </si>
  <si>
    <t>แนะนำวิศวกรรมเคมีและกระบวนการ</t>
  </si>
  <si>
    <t>CPE59-101</t>
  </si>
  <si>
    <t>นิเวศพิษวิทยา</t>
  </si>
  <si>
    <t>ESI-314</t>
  </si>
  <si>
    <t>นิเวศวิทยาทางดินและมลพิษทางดิน</t>
  </si>
  <si>
    <t>ESI-311</t>
  </si>
  <si>
    <t>ภาพยนตร์ร่วมสมัยในอาเซียน</t>
  </si>
  <si>
    <t>ASE-252</t>
  </si>
  <si>
    <t>ASE-226</t>
  </si>
  <si>
    <t>สื่อมวลชนและเครือข่ายสังคมในอาเซียน</t>
  </si>
  <si>
    <t>ASE-224</t>
  </si>
  <si>
    <t>ภาษาจีนเพื่อการท่องเที่ยว 1</t>
  </si>
  <si>
    <t>CHI-226</t>
  </si>
  <si>
    <t>ภาษาจีนธุรกิจ 1</t>
  </si>
  <si>
    <t>CHI-225</t>
  </si>
  <si>
    <t>ภาษาเวียดนามเพื่อการสื่อสารเบื้องต้น</t>
  </si>
  <si>
    <t>ELV-131</t>
  </si>
  <si>
    <t>ภาษาไทยเพื่อการสื่อสารร่วมสมัย</t>
  </si>
  <si>
    <t>GEN59-111</t>
  </si>
  <si>
    <t>การสอนภาษาไทย</t>
  </si>
  <si>
    <t>ITS59-411</t>
  </si>
  <si>
    <t>ความคิดพื้นฐานในการศึกษาทางภาษาและวรรณกรรม</t>
  </si>
  <si>
    <t>ITS59-102</t>
  </si>
  <si>
    <t>ความคิดพื้นฐานในการศึกษาทางสังคม</t>
  </si>
  <si>
    <t>ITS59-101</t>
  </si>
  <si>
    <t>ปริทัศน์วรรณกรรมไทยร่วมสมัย</t>
  </si>
  <si>
    <t>ITS-342</t>
  </si>
  <si>
    <t>กฎหมายอาญา 1 : ภาคทั่วไป</t>
  </si>
  <si>
    <t>LAW-201</t>
  </si>
  <si>
    <t>หลักทั่วไปแห่งหนี้</t>
  </si>
  <si>
    <t>LAW-200</t>
  </si>
  <si>
    <t>สัมมนาความสัมพันธ์ระหว่างประเทศ</t>
  </si>
  <si>
    <t>POS-450</t>
  </si>
  <si>
    <t>สัมมนารัฐประศาสนศาสตร์</t>
  </si>
  <si>
    <t>POS-430</t>
  </si>
  <si>
    <t>สัมมนารัฐศาสตร์</t>
  </si>
  <si>
    <t>POS-410</t>
  </si>
  <si>
    <t>POS-390</t>
  </si>
  <si>
    <t>ทฤษฎีความสัมพันธ์ระหว่างประเทศแนววิพากษ์</t>
  </si>
  <si>
    <t>POS-352</t>
  </si>
  <si>
    <t>นโยบายสาธารณะกับการเมือง</t>
  </si>
  <si>
    <t>POS-329</t>
  </si>
  <si>
    <t>การบริหารจัดการการท่องเที่ยวท้องถิ่น</t>
  </si>
  <si>
    <t>POS-248</t>
  </si>
  <si>
    <t>ภาวะผู้นำในการบริหาร</t>
  </si>
  <si>
    <t>POS-246</t>
  </si>
  <si>
    <t>กฎหมายลักษณะพยาน</t>
  </si>
  <si>
    <t>POS-219</t>
  </si>
  <si>
    <t>การสื่อสารภาษาอังกฤษในชีวิตประจำวัน</t>
  </si>
  <si>
    <t>GEN59-112</t>
  </si>
  <si>
    <t>ทักษะการอ่านภาษาอังกฤษ</t>
  </si>
  <si>
    <t>ENG-115</t>
  </si>
  <si>
    <t>การสื่อสารในเชิงวิชาชีพ</t>
  </si>
  <si>
    <t>ENG-112</t>
  </si>
  <si>
    <t>MAC-347</t>
  </si>
  <si>
    <t>การวิเคราะห์อนุกรมเวลาเบื้องต้น</t>
  </si>
  <si>
    <t>MAC-364</t>
  </si>
  <si>
    <t>การเขียนเชิงคณิตศาสตร์</t>
  </si>
  <si>
    <t>MAT59-101</t>
  </si>
  <si>
    <t>COS-472</t>
  </si>
  <si>
    <t>COS-482</t>
  </si>
  <si>
    <t>โครงร่างงานวิจัย</t>
  </si>
  <si>
    <t>PHC-200</t>
  </si>
  <si>
    <t>ปฏิบัติการฟิสิกส์ขั้นกลาง</t>
  </si>
  <si>
    <t>PHC-201</t>
  </si>
  <si>
    <t>ปฏิบัติการฟิสิกส์ขั้นสูง</t>
  </si>
  <si>
    <t>PHC-351</t>
  </si>
  <si>
    <t>อันตรกิริยาของคลื่นกับวัสดุ</t>
  </si>
  <si>
    <t>CHM-320</t>
  </si>
  <si>
    <t>วิธีพิสูจน์เอกลักษณ์ขั้นสูงสำหรับสารประกอบอนินทรีย์</t>
  </si>
  <si>
    <t>CHM-364</t>
  </si>
  <si>
    <t>หัวข้อคัดสรรทางเคมีวิเคราะห์</t>
  </si>
  <si>
    <t>CHM59-104</t>
  </si>
  <si>
    <t>CHM59-106</t>
  </si>
  <si>
    <t>ตารางที่ 3 จำนวนนักศึกษาระดับปริญญาตรี ที่ลงทะเบียนภาคการศึกษาที่ 2/2559 จำแนกตามรายวิชาที่สำนักวิชาบริการงานสอนเปิดสอน</t>
  </si>
  <si>
    <t>ECN-434</t>
  </si>
  <si>
    <t>เศรษฐศาสตร์สายกลาง</t>
  </si>
  <si>
    <t>TOI-336</t>
  </si>
  <si>
    <t>ผลกระทบทางการท่องเที่ยว</t>
  </si>
  <si>
    <t>กลยุทธ์ตราสินค้าและการสื่อสารการตลาดแบบบูรณาการ</t>
  </si>
  <si>
    <t>OSM-401</t>
  </si>
  <si>
    <t>การวิจัยการดำเนินงาน</t>
  </si>
  <si>
    <t>OSM-423</t>
  </si>
  <si>
    <t>หัวข้อเฉพาะด้าน: การดำเนินงาน</t>
  </si>
  <si>
    <t>สุขาภิบาลและการจัดการโรงงาน</t>
  </si>
  <si>
    <t>FIS-412</t>
  </si>
  <si>
    <t>สาหร่ายและพรรณไม้น้ำ</t>
  </si>
  <si>
    <t>ANS-202</t>
  </si>
  <si>
    <t>ANS-444</t>
  </si>
  <si>
    <t>การจัดการทุ่งหญ้า</t>
  </si>
  <si>
    <t>PLS-314</t>
  </si>
  <si>
    <t>พืชไร่เศรษฐกิจ</t>
  </si>
  <si>
    <t>AGR-492</t>
  </si>
  <si>
    <t>PHD-261</t>
  </si>
  <si>
    <t>พฤติกรรมสุขภาพ</t>
  </si>
  <si>
    <t>PHD-522</t>
  </si>
  <si>
    <t>เทคโนโลยีชีวภาพทางเภสัชกรรมขั้นสูง</t>
  </si>
  <si>
    <t>PHD-525</t>
  </si>
  <si>
    <t>PHD-533</t>
  </si>
  <si>
    <t>PHD-552</t>
  </si>
  <si>
    <t>การเฝ้าระวังการใช้ยาและผลิตภัณฑ์สุขภาพ</t>
  </si>
  <si>
    <t>PHD-553</t>
  </si>
  <si>
    <t>เภสัชกรรมบำบัดในผู้ป่วยที่มีความเสี่ยงสูง</t>
  </si>
  <si>
    <t>PHD-555</t>
  </si>
  <si>
    <t>เภสัชกรรมบำบัด 5</t>
  </si>
  <si>
    <t>PHD-563</t>
  </si>
  <si>
    <t>การจัดการร้านยา</t>
  </si>
  <si>
    <t>PHD-565</t>
  </si>
  <si>
    <t>การบริหารเภสัชกรรมโรงพยาบาล</t>
  </si>
  <si>
    <t>PHD-569</t>
  </si>
  <si>
    <t>การสร้างเสริมสุขภาพชุมชน</t>
  </si>
  <si>
    <t>PHP-216</t>
  </si>
  <si>
    <t>PHP-217</t>
  </si>
  <si>
    <t>โภชนาการสาธารณสุข</t>
  </si>
  <si>
    <t>PHP-218</t>
  </si>
  <si>
    <t>สุขศึกษาและพฤติกรรมศาสตร์</t>
  </si>
  <si>
    <t>ARC59-122</t>
  </si>
  <si>
    <t>ARC59-131</t>
  </si>
  <si>
    <t>IND-273</t>
  </si>
  <si>
    <t>คอมพิวเตอร์เพื่อการออกแบบอุตสาหกรรม</t>
  </si>
  <si>
    <t>CMM-211</t>
  </si>
  <si>
    <t>การถ่ายภาพเพื่องานนิเทศศาสตร์</t>
  </si>
  <si>
    <t>CMM-223</t>
  </si>
  <si>
    <t>หลักการจัดรายการวิทยุกระจายเสียงและวิทยุโทรทัศน์</t>
  </si>
  <si>
    <t>CMM-492</t>
  </si>
  <si>
    <t>MMA-491</t>
  </si>
  <si>
    <t>ICT-362</t>
  </si>
  <si>
    <t>การบริหารฐานข้อมูล 2</t>
  </si>
  <si>
    <t>ICT-376</t>
  </si>
  <si>
    <t>การจัดการบริการเทคโนโลยีสารสนเทศ</t>
  </si>
  <si>
    <t>EEE-201</t>
  </si>
  <si>
    <t>สัญญาณและระบบเบื้องต้น</t>
  </si>
  <si>
    <t>MTE59-211</t>
  </si>
  <si>
    <t>CVE-471</t>
  </si>
  <si>
    <t>วิศวกรรมการจราจร</t>
  </si>
  <si>
    <t>CVE59-102</t>
  </si>
  <si>
    <t>การเขียนแบบวิศวกรรม</t>
  </si>
  <si>
    <t>ASE-492</t>
  </si>
  <si>
    <t>CHI-322</t>
  </si>
  <si>
    <t>ภาษาจีนธุรกิจ 2</t>
  </si>
  <si>
    <t>CHI-323</t>
  </si>
  <si>
    <t>ภาษาจีนเพื่อการท่องเที่ยว 2</t>
  </si>
  <si>
    <t>ITS59-103</t>
  </si>
  <si>
    <t>หลักการวิจัยทางสังคม</t>
  </si>
  <si>
    <t>ITS59-104</t>
  </si>
  <si>
    <t>หลักการวิจัยทางภาษาและวรรณกรรม</t>
  </si>
  <si>
    <t>LAW-202</t>
  </si>
  <si>
    <t>กฎหมายอาญา 2 : ภาคความผิด</t>
  </si>
  <si>
    <t>LAW-203</t>
  </si>
  <si>
    <t>กฎหมายว่าด้วยทรัพย์สิน</t>
  </si>
  <si>
    <t>LAW-204</t>
  </si>
  <si>
    <t>กฎหมายปกครอง 1</t>
  </si>
  <si>
    <t>POS-250</t>
  </si>
  <si>
    <t>ทฤษฎีความสัมพันธ์ระหว่างประเทศคลาสสิก</t>
  </si>
  <si>
    <t>POS-251</t>
  </si>
  <si>
    <t>ความมั่นคงระหว่างประเทศ</t>
  </si>
  <si>
    <t>POS-330</t>
  </si>
  <si>
    <t>การคลังสาธารณะ</t>
  </si>
  <si>
    <t>POS-340</t>
  </si>
  <si>
    <t>การบริหารจัดการองค์กรปกครองส่วนท้องถิ่น</t>
  </si>
  <si>
    <t>POS-347</t>
  </si>
  <si>
    <t>การจัดการเครือข่าย</t>
  </si>
  <si>
    <t>POS-361</t>
  </si>
  <si>
    <t>กฎหมายระหว่างประเทศและการเมืองระหว่างประเทศ</t>
  </si>
  <si>
    <t>POS-491</t>
  </si>
  <si>
    <t>GEN59-113</t>
  </si>
  <si>
    <t>GEN59-121</t>
  </si>
  <si>
    <t>สังคมโลกปัจจุบันและการเป็นพลเมืองโลก</t>
  </si>
  <si>
    <t>GEN59-151</t>
  </si>
  <si>
    <t>การจัดการชีวิตอย่างชาญฉลาด</t>
  </si>
  <si>
    <t>รัฐศาสตร์และนิติศาสตร์</t>
  </si>
  <si>
    <t>สหเวชศาสตร์</t>
  </si>
  <si>
    <t>MAC-450</t>
  </si>
  <si>
    <t>ระเบียบวิธีมอนติคาร์โลเบื้องต้น</t>
  </si>
  <si>
    <t>MAT59-102</t>
  </si>
  <si>
    <t>แคลคูลัส 2</t>
  </si>
  <si>
    <t>PHY59-101</t>
  </si>
  <si>
    <t>PHY59-102</t>
  </si>
  <si>
    <t>สำนักวิชาสหเวชศาสตร์</t>
  </si>
  <si>
    <t xml:space="preserve"> - สหเวชศาสตร์</t>
  </si>
  <si>
    <t>สำนักวิชาสาธารณสุขศาสตร์</t>
  </si>
  <si>
    <t>สำนักวิชารัฐศาสตร์และนิติศาสตร์</t>
  </si>
  <si>
    <t xml:space="preserve"> - รัฐศาสตร์และนิติศาสตร์</t>
  </si>
  <si>
    <t>การพยากรณ์ทางธุรกิจBusiness</t>
  </si>
  <si>
    <t>LGT-422</t>
  </si>
  <si>
    <t>การตลาดบนอินเตอร์เน็ต</t>
  </si>
  <si>
    <t>MAR-322</t>
  </si>
  <si>
    <t>ปฏิบัติการ การเพาะเลี้ยงสัตว์น้ำกร่อยและน้ำเค็ม</t>
  </si>
  <si>
    <t>FIS-316</t>
  </si>
  <si>
    <t>เคมีอาหาร</t>
  </si>
  <si>
    <t>FTH-221</t>
  </si>
  <si>
    <t>เทคโนโลยีเมล็ดพันธุ์</t>
  </si>
  <si>
    <t>PLS-411</t>
  </si>
  <si>
    <t>ANS-404</t>
  </si>
  <si>
    <t>ประสบการณ์คลินิกศัลยศาสตร์</t>
  </si>
  <si>
    <t>ECS-439</t>
  </si>
  <si>
    <t>ประสบการณ์คลินิกกุมารเวชศาสตร์</t>
  </si>
  <si>
    <t>ECS-426</t>
  </si>
  <si>
    <t>ประสบการณ์คลินิกอายุรศาสตร์</t>
  </si>
  <si>
    <t>ECS-419</t>
  </si>
  <si>
    <t>ประสบการณ์คลินิก 1 (นิติเวชศาสตร์)</t>
  </si>
  <si>
    <t>ECS-401</t>
  </si>
  <si>
    <t>สัมมนาทางการบริบาลทางเภสัชกรรม</t>
  </si>
  <si>
    <t>PHD-573</t>
  </si>
  <si>
    <t>ระบบประกันคุณภาพทางเภสัชกรรม</t>
  </si>
  <si>
    <t>PHD-566</t>
  </si>
  <si>
    <t>ประสบการณ์บริบาลทางเภสัชกรรมเบื้องต้น</t>
  </si>
  <si>
    <t>PHD-556</t>
  </si>
  <si>
    <t>เภสัชกรรมสารสนเทศ 2</t>
  </si>
  <si>
    <t>PHD-554</t>
  </si>
  <si>
    <t>การประเมินคุณค่าทางชีวภาพ</t>
  </si>
  <si>
    <t>PHD-546</t>
  </si>
  <si>
    <t>การบริหารคุณภาพทางเภสัชกรรม</t>
  </si>
  <si>
    <t>PHD-532</t>
  </si>
  <si>
    <t>วิทยาการเครื่องสำอาง</t>
  </si>
  <si>
    <t>PHD-524</t>
  </si>
  <si>
    <t>ระบบนำส่งยารูปแบบใหม่</t>
  </si>
  <si>
    <t>PHD-523</t>
  </si>
  <si>
    <t>PHD-512</t>
  </si>
  <si>
    <t>สปาและผลิตภัณฑ์สปาจากธรรมชาติ</t>
  </si>
  <si>
    <t>PHD-343</t>
  </si>
  <si>
    <t>เอกเทศสัญญา 1</t>
  </si>
  <si>
    <t>LAW-207</t>
  </si>
  <si>
    <t>กฎหมายว่าด้วยครอบครัว</t>
  </si>
  <si>
    <t>LAW-206</t>
  </si>
  <si>
    <t>กฎหมายปกครอง 2</t>
  </si>
  <si>
    <t>LAW-205</t>
  </si>
  <si>
    <t>POS-492</t>
  </si>
  <si>
    <t>การตลาดภาครัฐ</t>
  </si>
  <si>
    <t>POS-335</t>
  </si>
  <si>
    <t>กฎหมายอาญา</t>
  </si>
  <si>
    <t>POS-327</t>
  </si>
  <si>
    <t>การเมืองภาคใต้</t>
  </si>
  <si>
    <t>POS-325</t>
  </si>
  <si>
    <t>PHP-219</t>
  </si>
  <si>
    <t>PHP-221</t>
  </si>
  <si>
    <t>การป้องกันและควบคุมโรค</t>
  </si>
  <si>
    <t>PHP-222</t>
  </si>
  <si>
    <t>เภสัชสาธารณสุข</t>
  </si>
  <si>
    <t>PHP-223</t>
  </si>
  <si>
    <t>ระบาดวิทยา</t>
  </si>
  <si>
    <t>ENV-327</t>
  </si>
  <si>
    <t>การใช้ประโยชน์จากของเสีย</t>
  </si>
  <si>
    <t>การวิเคราะห์และออกแบบเชิงวัตถุ</t>
  </si>
  <si>
    <t>SWE-333</t>
  </si>
  <si>
    <t>พื้นฐานวิศวกรรมความต้องการ</t>
  </si>
  <si>
    <t>SWE-231</t>
  </si>
  <si>
    <t>เทคโนโลยีสารสนเทศสำหรับปัจจุบันและอนาคต</t>
  </si>
  <si>
    <t>GEN59-141</t>
  </si>
  <si>
    <t>ICT-390</t>
  </si>
  <si>
    <t>ธุรกิจอิเล็กทรอนิกส์</t>
  </si>
  <si>
    <t>ICT-352</t>
  </si>
  <si>
    <t>ARC59-151</t>
  </si>
  <si>
    <t>ARC59-141</t>
  </si>
  <si>
    <t>ARC59-114</t>
  </si>
  <si>
    <t>กายวิภาคและสรีรวิทยาของสิ่งมีชีวิต</t>
  </si>
  <si>
    <t>BIO-300</t>
  </si>
  <si>
    <t>โครงงานวิจัย</t>
  </si>
  <si>
    <t>COS-483</t>
  </si>
  <si>
    <t>การออกแบบระดับโมเลกุลเบื้องต้น</t>
  </si>
  <si>
    <t>COS-344</t>
  </si>
  <si>
    <t>PHY59-103</t>
  </si>
  <si>
    <t>อะคูสติกส์ 2</t>
  </si>
  <si>
    <t>PHC-450</t>
  </si>
  <si>
    <t>แคลคูลัส 3</t>
  </si>
  <si>
    <t>MAT59-103</t>
  </si>
  <si>
    <t>วิทยาศาสตร์และคณิตศาสตร์ในชีวิตประจำวัน</t>
  </si>
  <si>
    <t>GEN59-131</t>
  </si>
  <si>
    <t>การวิเคราะห์ฟังก์ชันนัลเชิงเส้นเบื้องต้น</t>
  </si>
  <si>
    <t>MAC-431</t>
  </si>
  <si>
    <t>เศรษฐกิจและการเมืองจีนร่วมสมัย</t>
  </si>
  <si>
    <t>ASE-352</t>
  </si>
  <si>
    <t>ภาษาจีนในชีวิตประจำวัน</t>
  </si>
  <si>
    <t>การอ่านออกเสียงภาษาจีน</t>
  </si>
  <si>
    <t>CHI-121</t>
  </si>
  <si>
    <t>CHI-120</t>
  </si>
  <si>
    <t>ปฏิบัติการวิจัยไทยศึกษาบูรณาการ</t>
  </si>
  <si>
    <t>ITS59-105</t>
  </si>
  <si>
    <t>ภาษาและศิลปะการแสดงของไทยภาคใต้</t>
  </si>
  <si>
    <t>ITS-344</t>
  </si>
  <si>
    <t>โครงสร้างภาษาไทย</t>
  </si>
  <si>
    <t>ITS-311</t>
  </si>
  <si>
    <t>อำนาจ เพศสภาพ และบทบาทสตรีในสังคมไทย-เอเชีย</t>
  </si>
  <si>
    <t>ITS-206</t>
  </si>
  <si>
    <t>ปฏิบัติการฟิสิกส์ 2</t>
  </si>
  <si>
    <t>PHY59-104</t>
  </si>
  <si>
    <t xml:space="preserve"> การสื่อสารภาษาอังกฤษในสถานประกอบการ</t>
  </si>
  <si>
    <t>GEN59-114</t>
  </si>
  <si>
    <t xml:space="preserve"> 1-2559</t>
  </si>
  <si>
    <t xml:space="preserve"> 2-2559</t>
  </si>
  <si>
    <t xml:space="preserve"> 3-2559</t>
  </si>
  <si>
    <t>รวมปีการศึกษา 2559</t>
  </si>
  <si>
    <t>จำนวนอาจารย์</t>
  </si>
  <si>
    <t>ตามเกณฑ์</t>
  </si>
  <si>
    <t>หมวดวิชาเฉพาะของสาขาเทคโนโลยีสารสนเทศ (ICT)</t>
  </si>
  <si>
    <t>หมวดวิชา/รหัสวิชา</t>
  </si>
  <si>
    <t>หมวดวิชาศึกษาทั่วไป กลุ่มวิชาเทคโนโลยีสารสนเทศ (ITE)</t>
  </si>
  <si>
    <t>จำนวนนักศึกษาเต็มเวลาสาขาวิชาเทคโนโลยีสารสนเทศ ประจำปีการศึกษา 2559 จำแนกตามหมวดวิชา</t>
  </si>
  <si>
    <t>จำนวนนักศึกษาระดับปริญญาตรี ที่ลงทะเบียนในรายวิชาประจำสาขาวิชาเทคโนโลยีสารสนเทศ ประจำปีการศึกษา 2559</t>
  </si>
  <si>
    <t>การสร้างสรรค์คุณภาพชีวิต</t>
  </si>
  <si>
    <t>หัวข้อพิเศษ 1</t>
  </si>
  <si>
    <t>CRM-431</t>
  </si>
  <si>
    <t>ระบบนิเวศสามน้ำ</t>
  </si>
  <si>
    <t>CRM-364</t>
  </si>
  <si>
    <t>เทคโนโลยีการยึดติดและกาว</t>
  </si>
  <si>
    <t>MTE-352</t>
  </si>
  <si>
    <t>MEE59-101</t>
  </si>
  <si>
    <t>กลศาสตร์วิศวกรรม</t>
  </si>
  <si>
    <t>CVE59-111</t>
  </si>
  <si>
    <t>หัวข้อพิเศษ</t>
  </si>
  <si>
    <t>EEE-475</t>
  </si>
  <si>
    <t>ตารางที่ 4 จำนวนนักศึกษาระดับปริญญาตรี ที่ลงทะเบียนภาคการศึกษาที่ 3/2559 จำแนกตามรายวิชาที่สำนักวิชาบริการงานสอนเปิดสอน</t>
  </si>
  <si>
    <t>วิชาเฉพาะ</t>
  </si>
  <si>
    <t>ศึกษาทั่วไป/เลือกเสรี</t>
  </si>
  <si>
    <t>วิชาศึกษาทั่วไป</t>
  </si>
  <si>
    <t>จำนวนนักศึกษาเต็มเวลาสาขาวิชาภาษาอังกฤษ ประจำปีการศึกษา 2559 จำแนกตามหมวดวิชา</t>
  </si>
  <si>
    <t>หมวดวิชาเฉพาะของสาขาภาษาอังกฤษ (EFL)</t>
  </si>
  <si>
    <t>หมวดวิชาศึกษาทั่วไป กลุ่มวิชาภาษาอังกฤษ (ENG)</t>
  </si>
  <si>
    <t>จำนวนนักศึกษาเต็มเวลาสาขาวิชาสังคมศาสตร์ (หลักสูตรไทยศึกษาบูรณาการ) ประจำปีการศึกษา 2559 จำแนกตามหมวดวิชา</t>
  </si>
  <si>
    <t>หมวดวิชาเฉพาะของหลักสูตรไทยศึกษาบูรณาการ (ITS)</t>
  </si>
  <si>
    <t>หมวดวิชาศึกษาทั่วไป กลุ่มวิชาภาษาไทย (GEN/THA)</t>
  </si>
  <si>
    <t>จำนวนนักศึกษาเต็มเวลาสาขาวิชาอาณาบริเวณศึกษา (หลักสูตรอาเซียนศึกษา) ประจำปีการศึกษา 2559 จำแนกตามหมวดวิชา</t>
  </si>
  <si>
    <t>หมวดวิชาเฉพาะของหลักสูตรอาเซียนศึกษา (ASE/REG)</t>
  </si>
  <si>
    <t xml:space="preserve">หมวดวิชาศึกษาทั่วไป กลุ่มวิชามนุษยศาสตร์และหมวดวิชาเลือกเสรี </t>
  </si>
  <si>
    <t>(SOC/ etc.)</t>
  </si>
  <si>
    <t>คณิต</t>
  </si>
  <si>
    <t xml:space="preserve"> - หมวดวิชาศึกษาทั่วไป</t>
  </si>
  <si>
    <t xml:space="preserve"> - หมวดวิชาเฉพาะ</t>
  </si>
  <si>
    <t xml:space="preserve">    - ศิลปศาสตร์</t>
  </si>
  <si>
    <t xml:space="preserve">    - อื่นๆ</t>
  </si>
  <si>
    <t xml:space="preserve">    - สารสนเทศศาสตร์</t>
  </si>
  <si>
    <t>2.4.2</t>
  </si>
  <si>
    <t>2.5.2</t>
  </si>
  <si>
    <t>2.4.1</t>
  </si>
  <si>
    <t>2.5.1</t>
  </si>
  <si>
    <t>2.4.4</t>
  </si>
  <si>
    <t>2.5.3</t>
  </si>
  <si>
    <t>2.4.3</t>
  </si>
  <si>
    <t xml:space="preserve"> - วิชาเฉพาะ</t>
  </si>
  <si>
    <t>ตารางที่ 2 จำนวนนักศึกษาระดับปริญญาตรี ที่ลงทะเบียนภาคการศึกษาที่ 1/2560 จำแนกตามรายวิชาที่สำนักวิชาบริการงานสอนเปิดสอน</t>
  </si>
  <si>
    <t>ACT-321</t>
  </si>
  <si>
    <t>ระบบสารสนเทศทางการบัญชี</t>
  </si>
  <si>
    <t>ACT60-001</t>
  </si>
  <si>
    <t>คณิตศาสตร์และสถิติเพื่อธุรกิจพื้นฐาน</t>
  </si>
  <si>
    <t>ACT60-101</t>
  </si>
  <si>
    <t>การจัดการและพฤติกรรมองค์การ</t>
  </si>
  <si>
    <t>BUS60-101</t>
  </si>
  <si>
    <t>ECN60-101</t>
  </si>
  <si>
    <t>ภาวะผู้นำและการทำงานเป็นทีม</t>
  </si>
  <si>
    <t>MGT60-101</t>
  </si>
  <si>
    <t>การจัดการการเงิน</t>
  </si>
  <si>
    <t>FNC-322</t>
  </si>
  <si>
    <t>ตลาดการเงินและสถาบันการเงิน</t>
  </si>
  <si>
    <t>FNC-321</t>
  </si>
  <si>
    <t>งานฝ่ายห้องพัก 2: งานบริการส่วนหน้า และเทคโนโลยีสารสนเทศ</t>
  </si>
  <si>
    <t>อุตสาหกรรมการท่องเที่ยวและการบริการ</t>
  </si>
  <si>
    <t>THL60-111</t>
  </si>
  <si>
    <t>ภูมิศาสตร์และทรัพยากรการท่องเที่ยว</t>
  </si>
  <si>
    <t>THL60-101</t>
  </si>
  <si>
    <t>คำอธิบาย</t>
  </si>
  <si>
    <t>จิตวิทยาพัฒนาการของมนุษย์</t>
  </si>
  <si>
    <t>NUR60-101</t>
  </si>
  <si>
    <t>PHA-552</t>
  </si>
  <si>
    <t>ทักษะการสื่อสารด้านยาสำหรับเภสัชกร</t>
  </si>
  <si>
    <t>PHD-582</t>
  </si>
  <si>
    <t>การฝึกปฏิบัติงานวิชาชีพคุ้มครองผู้บริโภค</t>
  </si>
  <si>
    <t>PHD-681</t>
  </si>
  <si>
    <t>การฝึกปฏิบัติงานวิชาชีพด้านการผลิตยาและผลิตภัณฑ์สุขภาพ 1</t>
  </si>
  <si>
    <t>PHD-682</t>
  </si>
  <si>
    <t>การฝึกปฏิบัติงานวิชาชีพด้านการประกันและควบคุมคุณภาพยาและผลิตภัณฑ์สุขภาพ 1</t>
  </si>
  <si>
    <t>PHD-683</t>
  </si>
  <si>
    <t>PHD-684</t>
  </si>
  <si>
    <t>การฝึกปฏิบัติงานวิชาชีพด้านกฎระเบียบและการขึ้นทะเบียนยา</t>
  </si>
  <si>
    <t>PHD-685</t>
  </si>
  <si>
    <t>การฝึกปฏิบัติงานวิชาชีพด้านการผลิตยาและผลิตภัณฑ์สุขภาพ 2</t>
  </si>
  <si>
    <t>PHD-686</t>
  </si>
  <si>
    <t>การฝึกปฏิบัติงานวิชาชีพด้านการประกันและควบคุมคุณภาพยาและผลิตภัณฑ์สุขภาพ 2</t>
  </si>
  <si>
    <t>PHD-690</t>
  </si>
  <si>
    <t>PHD-691</t>
  </si>
  <si>
    <t>PHD-692</t>
  </si>
  <si>
    <t>การฝึกปฏิบัติงานการบริบาลทางเภสัชกรรมปฐมภูมิ</t>
  </si>
  <si>
    <t>PHD-693</t>
  </si>
  <si>
    <t>การฝึกปฏิบัติงานการบริบาลทางเภสัชกรรมการจัดการระบบยา</t>
  </si>
  <si>
    <t>PHD-694</t>
  </si>
  <si>
    <t>การฝึกปฏิบัติงานการบริบาลทางเภสัชกรรมการให้บริการ
เภสัชกรรมสารสนเทศ</t>
  </si>
  <si>
    <t>PHD-695</t>
  </si>
  <si>
    <t>การฝึกปฏิบัติงานการบริบาลทางเภสัชกรรมในสถานปฏิบัติการเภสัชกรรมชุมชน</t>
  </si>
  <si>
    <t>PHD-696</t>
  </si>
  <si>
    <t>การฝึกปฏิบัติงานการบริบาลทางเภสัชกรรมการผสมยาปลอดเชื้อและยาเตรียมเฉพาะราย</t>
  </si>
  <si>
    <t>MTH-202</t>
  </si>
  <si>
    <t>1(4-0-8)</t>
  </si>
  <si>
    <t>.5(2-0-4)</t>
  </si>
  <si>
    <t>.5(1-3-4)</t>
  </si>
  <si>
    <t>2.5(0-40-0)</t>
  </si>
  <si>
    <t>.5(0-4-2)</t>
  </si>
  <si>
    <t>PTP-222</t>
  </si>
  <si>
    <t>PTP-223</t>
  </si>
  <si>
    <t>ARC59-231</t>
  </si>
  <si>
    <t>ARC59-221</t>
  </si>
  <si>
    <t>ARC59-211</t>
  </si>
  <si>
    <t>การเขียนแบบทางสถาปัตยกรรม</t>
  </si>
  <si>
    <t>INT60-123</t>
  </si>
  <si>
    <t>INT60-122</t>
  </si>
  <si>
    <t>INT60-121</t>
  </si>
  <si>
    <t>มรดกและวัฒนธรรมพื้นถิ่นประยุกต์เพื่อการออกแบบ</t>
  </si>
  <si>
    <t>IND60-131</t>
  </si>
  <si>
    <t>IND60-121</t>
  </si>
  <si>
    <t>IND60-111</t>
  </si>
  <si>
    <t>AAP-419</t>
  </si>
  <si>
    <t>AGO60-100</t>
  </si>
  <si>
    <t>โลกทัศน์และความรู้เกี่ยวกับธุรกิจทางอุตสาหกรรมเกษตร</t>
  </si>
  <si>
    <t>AGR60-123</t>
  </si>
  <si>
    <t>เศรษฐกิจพอเพียง</t>
  </si>
  <si>
    <t>APT-492</t>
  </si>
  <si>
    <t>APT-350</t>
  </si>
  <si>
    <t>BTH-496</t>
  </si>
  <si>
    <t>OCC60-111</t>
  </si>
  <si>
    <t>ENV-361</t>
  </si>
  <si>
    <t>การป้องกันและควบคุมแมลงและสัตว์พาหะนำโรค</t>
  </si>
  <si>
    <t>เทคโนโลยีการบำบัดน้ำเสีย</t>
  </si>
  <si>
    <t>ENV60-111</t>
  </si>
  <si>
    <t>OHS-342</t>
  </si>
  <si>
    <t>EPH60-111</t>
  </si>
  <si>
    <t>การสาธารณสุขขั้นแนะนำและจรรยาบรรณวิชาชีพ</t>
  </si>
  <si>
    <t>PHP-324</t>
  </si>
  <si>
    <t>การบริหารงานสาธารณสุข</t>
  </si>
  <si>
    <t>PHP-326</t>
  </si>
  <si>
    <t>กฎหมายสุขภาพและนิติเวชศาสตร์</t>
  </si>
  <si>
    <t>PHP-327</t>
  </si>
  <si>
    <t>เศรษฐศาสตร์สุขภาพและการประเมินผลขั้นแนะนำ</t>
  </si>
  <si>
    <t>PHP-334</t>
  </si>
  <si>
    <t>ระบบสุขภาพและการพัฒนานโยบาย</t>
  </si>
  <si>
    <t>PHP-342</t>
  </si>
  <si>
    <t>การประเมินผลกระทบสุขภาพ</t>
  </si>
  <si>
    <t>PHP-459</t>
  </si>
  <si>
    <t>การแพทย์ทางเลือก</t>
  </si>
  <si>
    <t>ASE60-102</t>
  </si>
  <si>
    <t>ทักษะการคิดเชิงวิพากษ์สำหรับการศึกษาภูมิภาคอาเซียน</t>
  </si>
  <si>
    <t>ASE60-101</t>
  </si>
  <si>
    <t>วัฒนธรรมสมัยนิยมจีน</t>
  </si>
  <si>
    <t>ASE-354</t>
  </si>
  <si>
    <t>ศิลปะและสุนทรียศาสตร์ในการท่องเที่ยวอาเซียน</t>
  </si>
  <si>
    <t>ASE-237</t>
  </si>
  <si>
    <t>ภาษาจีนสำหรับผู้มีพื้นฐาน 1</t>
  </si>
  <si>
    <t>CHI60-113</t>
  </si>
  <si>
    <t>CHI60-110</t>
  </si>
  <si>
    <t>การพูดภาษาจีนในที่ชุมชน</t>
  </si>
  <si>
    <t>CHI-421</t>
  </si>
  <si>
    <t>สัมมนาเหตุการณ์ในจีนปัจจุบัน</t>
  </si>
  <si>
    <t>CHI-321</t>
  </si>
  <si>
    <t>ชาวจีนโพ้นทะเลกับสังคมไทย</t>
  </si>
  <si>
    <t>CHI-227</t>
  </si>
  <si>
    <t>ทักษะการฟังและการพูดภาษาอังกฤษ</t>
  </si>
  <si>
    <t>EFL60-103</t>
  </si>
  <si>
    <t>EFL60-101</t>
  </si>
  <si>
    <t>ภาษาอังกฤษสำหรับนักกฎหมาย</t>
  </si>
  <si>
    <t>LAW-360</t>
  </si>
  <si>
    <t>กฎหมายว่าด้วยการกู้ยืมและหลักประกัน</t>
  </si>
  <si>
    <t>LAW-315</t>
  </si>
  <si>
    <t>กฎหมายล้มละลายและฟื้นฟูกิจการ</t>
  </si>
  <si>
    <t>LAW-313</t>
  </si>
  <si>
    <t>กฎหมายระหว่างประเทศ</t>
  </si>
  <si>
    <t>LAW-302</t>
  </si>
  <si>
    <t>กฎหมายว่าด้วยมรดก</t>
  </si>
  <si>
    <t>LAW-301</t>
  </si>
  <si>
    <t>เอกเทศสัญญา 2</t>
  </si>
  <si>
    <t>LAW-300</t>
  </si>
  <si>
    <t>4(4-0-8)</t>
  </si>
  <si>
    <t>ภาษาอังกฤษสำหรับความสัมพันธ์ระหว่างประเทศ 1</t>
  </si>
  <si>
    <t>POS-353</t>
  </si>
  <si>
    <t>1(2-4-6)</t>
  </si>
  <si>
    <t>ภูมิรัฐศาสตร์โลกร่วมสมัย</t>
  </si>
  <si>
    <t>POS-266</t>
  </si>
  <si>
    <t>จักรวรรดิและการล่าอาณานิคม</t>
  </si>
  <si>
    <t>POS-256</t>
  </si>
  <si>
    <t>ยุทธศาสตร์การบริหารจัดการเมือง</t>
  </si>
  <si>
    <t>POS-238</t>
  </si>
  <si>
    <t>COE60-100</t>
  </si>
  <si>
    <t>COE-481</t>
  </si>
  <si>
    <t>CPE59-201</t>
  </si>
  <si>
    <t>เทคโนโลยีพลังงานหมุนเวียน</t>
  </si>
  <si>
    <t>CPE-460</t>
  </si>
  <si>
    <t>เทคนิคการถ่ายภาพเพื่องานวิจัยทางด้านวิทยาศาสตร์</t>
  </si>
  <si>
    <t>CRM60-171</t>
  </si>
  <si>
    <t>การจัดการทรัพยากรทางทะเลและชายฝั่งเบื้องต้น</t>
  </si>
  <si>
    <t>CRM60-161</t>
  </si>
  <si>
    <t>การเดินเรือและเครื่องมือวิทยาศาสตร์เพื่อการสำรวจภาคสนามและวิจัย</t>
  </si>
  <si>
    <t>CRM-373</t>
  </si>
  <si>
    <t>2(2-0-4)</t>
  </si>
  <si>
    <t>EEE60-101</t>
  </si>
  <si>
    <t>การจัดการและความปลอดภัยระบบเครือข่าย</t>
  </si>
  <si>
    <t>ECE-374</t>
  </si>
  <si>
    <t>การอนุรักษ์และการจัดการทรัพยากรและสิ่งแวดล้อม</t>
  </si>
  <si>
    <t>ESI-441</t>
  </si>
  <si>
    <t>สภาวะโลกร้อนและการเปลี่ยนแปลงสภาพภูมิอากาศ</t>
  </si>
  <si>
    <t>ESI-202</t>
  </si>
  <si>
    <t>กลศาสตร์วัสดุ</t>
  </si>
  <si>
    <t>CVE59-211</t>
  </si>
  <si>
    <t>การเขียนแบบวิศวกรรมโยธา</t>
  </si>
  <si>
    <t>CVE59-201</t>
  </si>
  <si>
    <t>2(1-3-4)</t>
  </si>
  <si>
    <t>IEE59-202</t>
  </si>
  <si>
    <t>วิศวกรรมพอลิเมอร์เบื้องต้น</t>
  </si>
  <si>
    <t>POE60-101</t>
  </si>
  <si>
    <t>เทคโนโลยีแผ่นไม้ประกอบ</t>
  </si>
  <si>
    <t>MTE-451</t>
  </si>
  <si>
    <t>สมบัติกายภาพและเชิงกลของไม้</t>
  </si>
  <si>
    <t>MTE-351</t>
  </si>
  <si>
    <t>เคมีของไม้</t>
  </si>
  <si>
    <t>MTE-251</t>
  </si>
  <si>
    <t>MEE60-101</t>
  </si>
  <si>
    <t>MEE59-201</t>
  </si>
  <si>
    <t>CMM60-101</t>
  </si>
  <si>
    <t>1.5(0-12-6)</t>
  </si>
  <si>
    <t>การผลิตสื่อผสมผสาน</t>
  </si>
  <si>
    <t>CMM-302</t>
  </si>
  <si>
    <t>ทฤษฎีการสื่อสาร</t>
  </si>
  <si>
    <t>CMM-301</t>
  </si>
  <si>
    <t>การรู้ดิจิทัล</t>
  </si>
  <si>
    <t>DIM60-113</t>
  </si>
  <si>
    <t>DIM60-112</t>
  </si>
  <si>
    <t>การรู้สารสนเทศ</t>
  </si>
  <si>
    <t>DIM60-101</t>
  </si>
  <si>
    <t>หัวข้อพิเศษด้านการจัดการสารสนเทศดิจิทัล 1</t>
  </si>
  <si>
    <t>DIM-482</t>
  </si>
  <si>
    <t>3(3-0-6)</t>
  </si>
  <si>
    <t>การจัดการองค์กรและระบบสารสนเทศ</t>
  </si>
  <si>
    <t>ICT60-151</t>
  </si>
  <si>
    <t>2(0-4-2)</t>
  </si>
  <si>
    <t>การจัดการงานเอกสารและการประมวลผลข้อมูล</t>
  </si>
  <si>
    <t>ICT60-111</t>
  </si>
  <si>
    <t>ผู้ประกอบการเทคโนโลยีสารสนเทศ</t>
  </si>
  <si>
    <t>ICT-377</t>
  </si>
  <si>
    <t>MTA60-112</t>
  </si>
  <si>
    <t>ศิลปะวิจักษณ์</t>
  </si>
  <si>
    <t>MTA60-111</t>
  </si>
  <si>
    <t>3(1-4-4)</t>
  </si>
  <si>
    <t>หลักการใช้สี</t>
  </si>
  <si>
    <t>MTA60-103</t>
  </si>
  <si>
    <t>MTA60-102</t>
  </si>
  <si>
    <t>กฎหมายและจริยธรรมด้านเทคโนโลยีสารสนเทศ</t>
  </si>
  <si>
    <t>SWE60-124</t>
  </si>
  <si>
    <t>2(1-2-3)</t>
  </si>
  <si>
    <t>การออกแบบและพัฒนาเว็บ</t>
  </si>
  <si>
    <t>SWE60-103</t>
  </si>
  <si>
    <t>SWE60-101</t>
  </si>
  <si>
    <t>สถาปัตยกรรมและการออกแบบซอฟต์แวร์</t>
  </si>
  <si>
    <t>SWE-241</t>
  </si>
  <si>
    <t>พื้นฐานวรรณคดีไทย</t>
  </si>
  <si>
    <t>ITS59-214</t>
  </si>
  <si>
    <t>การนำเสนอผลงานเชิงวิชาการ</t>
  </si>
  <si>
    <t>ITS59-202</t>
  </si>
  <si>
    <t>สถานภาพไทยศึกษา</t>
  </si>
  <si>
    <t>ITS59-201</t>
  </si>
  <si>
    <t>วิถีชีวิตไทยในชุมชนท้องถิ่นและชุมชนเมือง</t>
  </si>
  <si>
    <t>ITS-009</t>
  </si>
  <si>
    <t>ภาษาไทยพื้นฐาน</t>
  </si>
  <si>
    <t>GEN60-001</t>
  </si>
  <si>
    <t>ภาษาอังกฤษในชีวิตประจำวัน</t>
  </si>
  <si>
    <t>GEN60-112</t>
  </si>
  <si>
    <t>ภาษาอังกฤษพื้นฐาน</t>
  </si>
  <si>
    <t>GEN60-002</t>
  </si>
  <si>
    <t>ศิลปศาสตร์/ รัฐศาสตร์และนิติศาสตร์</t>
  </si>
  <si>
    <t>GEN60-131</t>
  </si>
  <si>
    <t>GEN60-123</t>
  </si>
  <si>
    <t>ความซาบซึ้งในคุณค่าและความงาม</t>
  </si>
  <si>
    <t>GEN60-122</t>
  </si>
  <si>
    <t>GEN60-121</t>
  </si>
  <si>
    <t>GEN59-122</t>
  </si>
  <si>
    <t>หมวดวิชาศึกษาทั่วไป กลุ่มวิชาสังคมศาสตร์ฯ</t>
  </si>
  <si>
    <t>เคมีสิ่งแวดล้อม</t>
  </si>
  <si>
    <t>CHM60-105</t>
  </si>
  <si>
    <t>CHM60-104</t>
  </si>
  <si>
    <t>1(0-3-2)</t>
  </si>
  <si>
    <t>CHM60-103</t>
  </si>
  <si>
    <t>CHM60-101</t>
  </si>
  <si>
    <t>ทฤษฎีจำนวนเชิงวิเคราะห์เบื้องต้น</t>
  </si>
  <si>
    <t>MAC-422</t>
  </si>
  <si>
    <t>ทฤษฎีความน่าจะเป็นและการประยุกต์</t>
  </si>
  <si>
    <t>MAC-344</t>
  </si>
  <si>
    <t>คณิตสถิติศาสตร์</t>
  </si>
  <si>
    <t>MAC-340</t>
  </si>
  <si>
    <t>พีชคณิตเชิงเส้น 2</t>
  </si>
  <si>
    <t>MAC-322</t>
  </si>
  <si>
    <t>MAT60-101</t>
  </si>
  <si>
    <t>MAT60-100</t>
  </si>
  <si>
    <t>คณิตศาสตร์พื้นฐาน</t>
  </si>
  <si>
    <t>MAT60-001</t>
  </si>
  <si>
    <t>แคลคูลัส 4</t>
  </si>
  <si>
    <t>MAT59-201</t>
  </si>
  <si>
    <t>GEN60-141</t>
  </si>
  <si>
    <t>ฟิสิกส์สถานะของแข็ง 1</t>
  </si>
  <si>
    <t>PHC-360</t>
  </si>
  <si>
    <t>อะคูสติกส์ 1</t>
  </si>
  <si>
    <t>PHC-352</t>
  </si>
  <si>
    <t>การเขียนเชิงวิทยาศาสตร์</t>
  </si>
  <si>
    <t>COS-450</t>
  </si>
  <si>
    <t>2 หมวดวิชาเฉพาะ 2.1 กลุ่มวิชาแกนธุรกิจ</t>
  </si>
  <si>
    <t>2 หมวดวิชาเฉพาะ 2.2 กลุ่มวิชาชีพบังคับ</t>
  </si>
  <si>
    <t>2 หมวดวิชาเฉพาะ 2.4 กลุ่มวิชาสหกิจศึกษา</t>
  </si>
  <si>
    <t>2 หมวดวิชาเฉพาะ 2.2 กลุ่มวิชาเฉพาะด้าน 2.2.1 กลุ่มวิชาเฉพาะด้านบังคับ</t>
  </si>
  <si>
    <t>2 หมวดวิชาเฉพาะ 2.3 กลุ่มวิชาสหกิจศึกษา</t>
  </si>
  <si>
    <t>2 หมวดวิชาเฉพาะ 2.2 กลุ่มวิชาเฉพาะด้าน 2.2.1 กลุ่มวิชาเฉพาะด้านเลือก-การเงิน</t>
  </si>
  <si>
    <t>2 หมวดวิชาเฉพาะ 2.2 กลุ่มวิชาเฉพาะด้าน 2.2.1 กลุ่มวิชาเฉพาะด้านเลือก-การจัดการทรัพยากรมนุษย์</t>
  </si>
  <si>
    <t>2 หมวดวิชาเฉพาะ 2.2 กลุ่มวิชาเฉพาะด้าน 2.2.1 กลุ่มวิชาเฉพาะด้านเลือก-โลจิสติกส์</t>
  </si>
  <si>
    <t>2 หมวดวิชาเฉพาะ 2.2 กลุ่มวิชาเฉพาะด้าน 2.2.1 กลุ่มวิชาเฉพาะด้านเลือก-การตลาด</t>
  </si>
  <si>
    <t>2 หมวดวิชาเฉพาะ 2.2 กลุ่มวิชาเศรษฐศาสตร์กระแสหลัก</t>
  </si>
  <si>
    <t>2 หมวดวิชาเฉพาะ 2.4 กลุ่มวิชาเอกเลือก</t>
  </si>
  <si>
    <t>2 หมวดวิชาเฉพาะ 2.1 กลุ่มวิชาพื้นฐานวิชาเอก</t>
  </si>
  <si>
    <t>2 หมวดวิชาเฉพาะ 2.3 กลุ่มวิชาเศรษฐศาสตร์ทางเลือก</t>
  </si>
  <si>
    <t>2 หมวดวิชาเฉพาะ 2.5 กลุ่มวิชาสหกิจศึกษา</t>
  </si>
  <si>
    <t>2 หมวดวิชาเฉพาะ 2.2 กลุ่มวิชาพื้นฐานวิชาชีพ</t>
  </si>
  <si>
    <t>2 หมวดวิชาเฉพาะ 2.3 กลุ่มวิชาชีพ</t>
  </si>
  <si>
    <t>หมวดวิชาเฉพาะ กลุ่มวิชาแกน</t>
  </si>
  <si>
    <t>หมวดวิชาเฉพาะ กลุ่มวิชาเอกบังคับ</t>
  </si>
  <si>
    <t>หมวดวิชาเฉพาะ กลุ่มวิชาเอกเลือก</t>
  </si>
  <si>
    <t>หมวดวิชาเฉพาะ กลุ่มวิชาเลือกในสาขาวิชา</t>
  </si>
  <si>
    <t>หมวดวิชาเฉพาะ กลุ่มวิชาสหกิจศึกษา</t>
  </si>
  <si>
    <t>หมวดวิชาศึกษาทั่วไป กลุ่มวิชาภาษา กลุ่มวิชาภาษาไทย</t>
  </si>
  <si>
    <t>หมวดวิชาเฉพาะ กลุ่มวิชาเลือก</t>
  </si>
  <si>
    <t>หมวดวิชาเฉพาะ กลุ่มพื้นฐานวิชาชีพ</t>
  </si>
  <si>
    <t>หมวดวิชาเฉพาะ กลุ่มวิชาชีพ</t>
  </si>
  <si>
    <t>หมวดวิชาเฉพาะ รายวิชาพื้นฐานวิชาชีพ</t>
  </si>
  <si>
    <t>หมวดวิชาเฉพาะ กลุ่มวิชาชีพเลือก</t>
  </si>
  <si>
    <t>หมวดวิชาเฉพาะ กลุ่มวิชาชีพคลินิก</t>
  </si>
  <si>
    <t>หมวดวิชาเฉพาะ กลุ่มวิชาการแพทย์และสังคมศาสตร์</t>
  </si>
  <si>
    <t>หมวดวิชาเฉพาะ กลุ่มวิชาเวชศาสตร์ครอบครัวและชุมชน</t>
  </si>
  <si>
    <t>4(3-2-7)</t>
  </si>
  <si>
    <t>ACT60-111</t>
  </si>
  <si>
    <t>การบัญชีเบื้องต้น</t>
  </si>
  <si>
    <t>ACT60-100</t>
  </si>
  <si>
    <t>0(0-0-8)</t>
  </si>
  <si>
    <t>3(0-48-0)</t>
  </si>
  <si>
    <t>1(3-2-7)</t>
  </si>
  <si>
    <t>ECN60-200</t>
  </si>
  <si>
    <t>ECN60-102</t>
  </si>
  <si>
    <t>3(0-40-0)</t>
  </si>
  <si>
    <t>เศรษฐศาสตร์ทางเลือกเบื้องต้น</t>
  </si>
  <si>
    <t>ECN-231</t>
  </si>
  <si>
    <t>1(3-3-8)</t>
  </si>
  <si>
    <t>จิตวิทยาและความรับผิดชอบต่อสังคมในอุตสาหกรรม</t>
  </si>
  <si>
    <t>ท่องเที่ยว</t>
  </si>
  <si>
    <t>NUR60-111</t>
  </si>
  <si>
    <t>.5(0-8-0)</t>
  </si>
  <si>
    <t>1(0-16-0)</t>
  </si>
  <si>
    <t>1.5(6-0-12)</t>
  </si>
  <si>
    <t>1(2-6-7)</t>
  </si>
  <si>
    <t>1.5(4-4-10)</t>
  </si>
  <si>
    <t>0(1-3-2)</t>
  </si>
  <si>
    <t>1.5(0-20-0)</t>
  </si>
  <si>
    <t>PHD-698</t>
  </si>
  <si>
    <t>PHD-697</t>
  </si>
  <si>
    <t>ARC59-241</t>
  </si>
  <si>
    <t>ARC59-232</t>
  </si>
  <si>
    <t>2(3-10-11)</t>
  </si>
  <si>
    <t>ARC59-222</t>
  </si>
  <si>
    <t>4(3-3-8)</t>
  </si>
  <si>
    <t>8(3-10-11)</t>
  </si>
  <si>
    <t>2(0-16-8)</t>
  </si>
  <si>
    <t>.5(1-2-3)</t>
  </si>
  <si>
    <t>การออกแบบและก่อสร้างงานสถาปัตยกรรม 1</t>
  </si>
  <si>
    <t>INT60-141</t>
  </si>
  <si>
    <t>4(2-6-7)</t>
  </si>
  <si>
    <t>วิจิตรศิลป์</t>
  </si>
  <si>
    <t>INT60-125</t>
  </si>
  <si>
    <t>การยศาสตร์เพื่อการออกแบบภายใน</t>
  </si>
  <si>
    <t>INT60-124</t>
  </si>
  <si>
    <t>ประวัติศาสตร์ศิลปะและการออกแบบ</t>
  </si>
  <si>
    <t>IND60-132</t>
  </si>
  <si>
    <t>IND60-126</t>
  </si>
  <si>
    <t>IND60-112</t>
  </si>
  <si>
    <t>1(0-8-4)</t>
  </si>
  <si>
    <t>IND-382</t>
  </si>
  <si>
    <t>1.5(3-6-9)</t>
  </si>
  <si>
    <t>การออกแบบภายใน</t>
  </si>
  <si>
    <t>.5(0-6-3)</t>
  </si>
  <si>
    <t>MTH60-101</t>
  </si>
  <si>
    <t>แนะนำวิชาชีพเทคนิคการแพทย์</t>
  </si>
  <si>
    <t>1(0-2-1)</t>
  </si>
  <si>
    <t>PTP-101</t>
  </si>
  <si>
    <t>PTP-202</t>
  </si>
  <si>
    <t>PTP-207</t>
  </si>
  <si>
    <t>PTP-224</t>
  </si>
  <si>
    <t>PTP-231</t>
  </si>
  <si>
    <t>APT-443</t>
  </si>
  <si>
    <t>2(0-8-6)</t>
  </si>
  <si>
    <t>ANS60-191</t>
  </si>
  <si>
    <t>เทคโนโลยีชีวภาพอาหาร</t>
  </si>
  <si>
    <t>BTH-351</t>
  </si>
  <si>
    <t>วิศวกรรมพันธุศาสตร์</t>
  </si>
  <si>
    <t>BTH-311</t>
  </si>
  <si>
    <t>โครงงานพื้นฐานทางประมง</t>
  </si>
  <si>
    <t>FIS60-181</t>
  </si>
  <si>
    <t>FIS60-111</t>
  </si>
  <si>
    <t>การเลี้ยงปลาสวยงาม</t>
  </si>
  <si>
    <t>FIS-411</t>
  </si>
  <si>
    <t>AAP-350</t>
  </si>
  <si>
    <t>การฝึกงานพืชศาสตร์ 1</t>
  </si>
  <si>
    <t>PLS60-191</t>
  </si>
  <si>
    <t>เทคโนโลยีปุ๋ย</t>
  </si>
  <si>
    <t>PLS-451</t>
  </si>
  <si>
    <t>1(3-3-7)</t>
  </si>
  <si>
    <t>LAW-390</t>
  </si>
  <si>
    <t>LAW-357</t>
  </si>
  <si>
    <t>กฎหมายภาษีอากร</t>
  </si>
  <si>
    <t>LAW-330</t>
  </si>
  <si>
    <t>กฎหมายเกี่ยวกับคดีเด็กและเยาวชน</t>
  </si>
  <si>
    <t>LAW-312</t>
  </si>
  <si>
    <t>กฎหมายวิธีพิจารณาความแพ่ง</t>
  </si>
  <si>
    <t>LAW-304</t>
  </si>
  <si>
    <t>กฎหมายว่าด้วยองค์กรธุรกิจ</t>
  </si>
  <si>
    <t>LAW-303</t>
  </si>
  <si>
    <t>ศาสนากับกิจการระหว่างประเทศ</t>
  </si>
  <si>
    <t>POS-467</t>
  </si>
  <si>
    <t>โลกาภิวัตน์และระเบียบโลก</t>
  </si>
  <si>
    <t>POS-457</t>
  </si>
  <si>
    <t>พหุวัฒนธรรมกับสิทธิของชนกลุ่มน้อย</t>
  </si>
  <si>
    <t>POS-426</t>
  </si>
  <si>
    <t>ภาษาอังกฤษสำหรับความสัมพันธ์ระหว่างประเทศ 2</t>
  </si>
  <si>
    <t>POS-354</t>
  </si>
  <si>
    <t>การจัดการความขัดแย้ง</t>
  </si>
  <si>
    <t>POS-348</t>
  </si>
  <si>
    <t>การบริหารโครงการ</t>
  </si>
  <si>
    <t>POS-339</t>
  </si>
  <si>
    <t>ความสัมพันธ์ระหว่างรัฐกับพลเมือง</t>
  </si>
  <si>
    <t>POS-336</t>
  </si>
  <si>
    <t>ทฤษฎีรัฐประศาสนศาสตร์</t>
  </si>
  <si>
    <t>POS-230</t>
  </si>
  <si>
    <t>ประวัติความคิดทางการเมือง</t>
  </si>
  <si>
    <t>POS-200</t>
  </si>
  <si>
    <t>4(2-4-6)</t>
  </si>
  <si>
    <t>CMM60-103</t>
  </si>
  <si>
    <t>CMM60-102</t>
  </si>
  <si>
    <t>การผลิตงานโฆษณา</t>
  </si>
  <si>
    <t>CMM-335</t>
  </si>
  <si>
    <t>เทคโนโลยีการจัดการสารสนเทศดิจิทัล</t>
  </si>
  <si>
    <t>DIM60-142</t>
  </si>
  <si>
    <t>DIM60-121</t>
  </si>
  <si>
    <t>1(1-0-2)</t>
  </si>
  <si>
    <t>จริยธรรมสารสนเทศในยุคดิจิทัล</t>
  </si>
  <si>
    <t>DIM60-114</t>
  </si>
  <si>
    <t>DIM-492</t>
  </si>
  <si>
    <t>การจัดการสารสนเทศสำนักงาน</t>
  </si>
  <si>
    <t>DIM-373</t>
  </si>
  <si>
    <t>พฤติกรรมสารสนเทศ</t>
  </si>
  <si>
    <t>DIM-352</t>
  </si>
  <si>
    <t>พีชคณิตเชิงเส้นสำหรับวิศวกรรมซอฟต์แวร์</t>
  </si>
  <si>
    <t>SWE60-123</t>
  </si>
  <si>
    <t>3(2-2-5)</t>
  </si>
  <si>
    <t>การพัฒนาโปรแกรมคอมพิวเตอร์</t>
  </si>
  <si>
    <t>SWE60-102</t>
  </si>
  <si>
    <t>.5(0-6-0)</t>
  </si>
  <si>
    <t>การคิดเชิงสร้างสรรค์ในยุคดิจิทัล</t>
  </si>
  <si>
    <t>MTA60-115</t>
  </si>
  <si>
    <t>พื้นฐานการเขียนบทสำหรับแอนิเมชัน</t>
  </si>
  <si>
    <t>MTA60-114</t>
  </si>
  <si>
    <t>MTA60-113</t>
  </si>
  <si>
    <t>องค์ประกอบศิลป์</t>
  </si>
  <si>
    <t>MTA60-104</t>
  </si>
  <si>
    <t>การออกแบบกราฟิกเพื่อการนำเสนอ</t>
  </si>
  <si>
    <t>MTA60-101</t>
  </si>
  <si>
    <t>1(0-12-6)</t>
  </si>
  <si>
    <t>การคิดเชิงสร้างสรรค์</t>
  </si>
  <si>
    <t>MMA-102</t>
  </si>
  <si>
    <t>การบำรุงรักษาระบบคอมพิวเตอร์</t>
  </si>
  <si>
    <t>ICT60-131</t>
  </si>
  <si>
    <t>แอปพลิเคชันบนอุปกรณ์ไร้สายแบบข้ามแพลตฟอร์ม</t>
  </si>
  <si>
    <t>ICT60-122</t>
  </si>
  <si>
    <t>ICT60-121</t>
  </si>
  <si>
    <t>หัวข้อพิเศษด้านเทคโนโลยีสารสนเทศ 3</t>
  </si>
  <si>
    <t>ICT-483</t>
  </si>
  <si>
    <t>.25(0-2-1)</t>
  </si>
  <si>
    <t>โครงสร้างข้อมูลขั้นสูง</t>
  </si>
  <si>
    <t>4(0-0-8)</t>
  </si>
  <si>
    <t>GEN60-151</t>
  </si>
  <si>
    <t>OHS-491</t>
  </si>
  <si>
    <t>OCC60-481</t>
  </si>
  <si>
    <t>PHP-215</t>
  </si>
  <si>
    <t>การดูแลสุขภาพผู้สูงอายุ</t>
  </si>
  <si>
    <t>PHP-461</t>
  </si>
  <si>
    <t>การสื่อสารภาษาอังกฤษในงานสาธารณสุข</t>
  </si>
  <si>
    <t>PHP-457</t>
  </si>
  <si>
    <t>การสาธารณสุขพหุลักษณ์</t>
  </si>
  <si>
    <t>PHP-446</t>
  </si>
  <si>
    <t>PHP-445</t>
  </si>
  <si>
    <t>สุขภาพจิตและการให้คำปรึกษา</t>
  </si>
  <si>
    <t>PHP-337</t>
  </si>
  <si>
    <t>การจัดการภาวะฉุกเฉินทางสาธารณสุข</t>
  </si>
  <si>
    <t>PHP-336</t>
  </si>
  <si>
    <t>การจัดการข้อมูลข่าวสารสุขภาพ</t>
  </si>
  <si>
    <t>PHP-335</t>
  </si>
  <si>
    <t>การสร้างเสริมสุขภาพแบบองค์รวม</t>
  </si>
  <si>
    <t>PHP-332</t>
  </si>
  <si>
    <t>CRM60-312</t>
  </si>
  <si>
    <t>1(0-12-0)</t>
  </si>
  <si>
    <t>กฎหมายและนโยบายสิ่งแวดล้อม</t>
  </si>
  <si>
    <t>ESI-341</t>
  </si>
  <si>
    <t>ระบบสารสนเทศภูมิศาสตร์เพื่อการจัดการทรัพยากร</t>
  </si>
  <si>
    <t>ธรรมชาติและสิ่งแวดล้อม</t>
  </si>
  <si>
    <t>การใช้เครื่องมือพิเศษทางวิทยาศาสตร์เพื่องาน</t>
  </si>
  <si>
    <t>วิเคราะห์ตัวอย่างสิ่งแวดล้อมทางทะเลและชายฝั่ง</t>
  </si>
  <si>
    <t>กฎหมายและนโยบายการจัดการทรัพยากรทางทะเล</t>
  </si>
  <si>
    <t>วัสดุเชิงประกอบเบื้องต้น</t>
  </si>
  <si>
    <t>MTE-371</t>
  </si>
  <si>
    <t>เทคโนโลยีการแปรรูปและอบไม้</t>
  </si>
  <si>
    <t>MTE-353</t>
  </si>
  <si>
    <t>MEE60-102</t>
  </si>
  <si>
    <t>CPE59-204</t>
  </si>
  <si>
    <t>การแก้โจทย์ปัญหาทางวิศวกรรมเคมี</t>
  </si>
  <si>
    <t>CPE59-203</t>
  </si>
  <si>
    <t>CPE-492</t>
  </si>
  <si>
    <t>การบริหารงานวิศวกรรม</t>
  </si>
  <si>
    <t>CPE-458</t>
  </si>
  <si>
    <t>วัสดุในงานวิศวกรรมโยธา</t>
  </si>
  <si>
    <t>CVE59-212</t>
  </si>
  <si>
    <t>คณิตศาสตร์ประยุกต์สำหรับวิศวกรโยธา</t>
  </si>
  <si>
    <t>CVE59-204</t>
  </si>
  <si>
    <t>การเขียนโปรแกรมคอมพิวเตอร์สำหรับวิศวกรรมโยธา</t>
  </si>
  <si>
    <t>CVE59-203</t>
  </si>
  <si>
    <t>ความไม่แน่นอนในการวิเคราะห์ทางวิศวกรรม</t>
  </si>
  <si>
    <t>CVE59-202</t>
  </si>
  <si>
    <t>CVE-492</t>
  </si>
  <si>
    <t>ECE-491</t>
  </si>
  <si>
    <t>ECE59-202</t>
  </si>
  <si>
    <t>COE60-102</t>
  </si>
  <si>
    <t>การวิเคราะห์และการควบคุมมลพิษทางอากาศ เสียง</t>
  </si>
  <si>
    <t>และการสั่นสะเทือน</t>
  </si>
  <si>
    <t>ระเบียบวิธีการวิจัยและการออกแบบการทดลอง</t>
  </si>
  <si>
    <t>ทางวิทยาศาสตร์</t>
  </si>
  <si>
    <t>การจัดการทรัพยากรธรรมชาติและสิ่งแวดล้อม</t>
  </si>
  <si>
    <t>แบบบูรณาการ</t>
  </si>
  <si>
    <t>ซีแอลเอ็มวี</t>
  </si>
  <si>
    <t>การเปลี่ยนผ่านทางเศรษฐกิจและสังคมของกลุ่มประเทศ</t>
  </si>
  <si>
    <t>ASE60-141</t>
  </si>
  <si>
    <t>การเมืองชาติพันธุ์ในมาเลเซียร่วมสมัย</t>
  </si>
  <si>
    <t>ASE60-121</t>
  </si>
  <si>
    <t>ทักษะการสร้างกรอบคิดสำหรับการศึกษาภูมิภาคอาเซียน</t>
  </si>
  <si>
    <t>ASE60-103</t>
  </si>
  <si>
    <t>CHI60-120</t>
  </si>
  <si>
    <t>CHI60-114</t>
  </si>
  <si>
    <t>CHI60-111</t>
  </si>
  <si>
    <t>การเขียนเรียงความภาษาอังกฤษ 1</t>
  </si>
  <si>
    <t>EFL60-105</t>
  </si>
  <si>
    <t>EFL60-104</t>
  </si>
  <si>
    <t>1(4-0-6)</t>
  </si>
  <si>
    <t>7(20-16-48)</t>
  </si>
  <si>
    <t>ITS59-215</t>
  </si>
  <si>
    <t>ITS59-204</t>
  </si>
  <si>
    <t>ภาษากับวัฒนธรรม</t>
  </si>
  <si>
    <t>ITS59-203</t>
  </si>
  <si>
    <t>2(0-24-12)</t>
  </si>
  <si>
    <t>การค้นคว้าอิสระ</t>
  </si>
  <si>
    <t>ITS-446</t>
  </si>
  <si>
    <t>การอ่านและแต่งคำประพันธ์ไทยเบื้องต้น</t>
  </si>
  <si>
    <t>ITS-244</t>
  </si>
  <si>
    <t>ITS-243</t>
  </si>
  <si>
    <t>ภาษาเวียดนามเพื่อการสื่อสารหลากหลายด้าน</t>
  </si>
  <si>
    <t>ELV-132</t>
  </si>
  <si>
    <t>การสื่อสารภาษาอังกฤษในความหลากหลาย</t>
  </si>
  <si>
    <t>ทางวัฒนธรรม</t>
  </si>
  <si>
    <t>ภาษาอังกฤษในสื่อและการสื่อสาร</t>
  </si>
  <si>
    <t>GEN60-113</t>
  </si>
  <si>
    <t>4(4-2-6)</t>
  </si>
  <si>
    <t>GEN60-111</t>
  </si>
  <si>
    <t>.5(1-3-2)</t>
  </si>
  <si>
    <t>BIO60-106</t>
  </si>
  <si>
    <t>BIO60-105</t>
  </si>
  <si>
    <t>ปฏิบัติการหลักชีววิทยา 1</t>
  </si>
  <si>
    <t>BIO60-102</t>
  </si>
  <si>
    <t>BIO60-101</t>
  </si>
  <si>
    <t>1(3-3-6)</t>
  </si>
  <si>
    <t>CHM60-102</t>
  </si>
  <si>
    <t>PHY60-106</t>
  </si>
  <si>
    <t>PHY60-105</t>
  </si>
  <si>
    <t>PHY60-102</t>
  </si>
  <si>
    <t>PHY60-101</t>
  </si>
  <si>
    <t>1(0-4-2)</t>
  </si>
  <si>
    <t>MAT60-104</t>
  </si>
  <si>
    <t>MAT60-102</t>
  </si>
  <si>
    <t>0(0-0-4)</t>
  </si>
  <si>
    <t>ทอพอโลยี</t>
  </si>
  <si>
    <t>MAC-430</t>
  </si>
  <si>
    <t>กลศาสตร์ของไหลเชิงคณิตศาสตร์เบื้องต้น</t>
  </si>
  <si>
    <t>MAC-362</t>
  </si>
  <si>
    <t>ทฤษฎีรหัสและการประยุกต์</t>
  </si>
  <si>
    <t>MAC-325</t>
  </si>
  <si>
    <t>การใช้ภาษาไทยเพื่อการโฆษณาประชาสัมพันธ์และ</t>
  </si>
  <si>
    <t>การตลาด</t>
  </si>
  <si>
    <t>วิชาศึกษาทั่วไป (สถาบันภาษา)</t>
  </si>
  <si>
    <t xml:space="preserve">ภาษาอังกฤษในฐานะภาษาทำงานในอาเซียน: </t>
  </si>
  <si>
    <t>การอภิปรายและการนำเสนอ</t>
  </si>
  <si>
    <t>การแสวงบุญสมัยใหม่และวัฒนธรรมการเดินทาง</t>
  </si>
  <si>
    <t>ในอาเซียน</t>
  </si>
  <si>
    <t>หมวดวิชาเฉพาะ กลุ่มวิชาบังคับ</t>
  </si>
  <si>
    <t>สถาบันภาษามหาวิทยาลัยวลัยลักษณ์</t>
  </si>
  <si>
    <t>หมวดวิชาศึกษาทั่วไป กลุ่มวิชาภาษาและการสื่อสาร</t>
  </si>
  <si>
    <t>หมวดวิชาเฉพาะ กลุ่มวิชาเลือกเฉพาะด้าน</t>
  </si>
  <si>
    <t>หมวดวิชาศึกษาทั่วไป กลุ่มวิชามนุษยศาสตร์ฯ</t>
  </si>
  <si>
    <t>หมวดวิชาศึกษาทั่วไป กลุ่มวิชากีฬาและนันทนาการ</t>
  </si>
  <si>
    <t>เมืองสมัยใหม่ วัฒนธรรมกลุ่มย่อย และกระแสบริโภคนิยม</t>
  </si>
  <si>
    <t>ทักษะการสรุปและทำความเข้าใจสำหรับการศึกษาภูมิภาค</t>
  </si>
  <si>
    <t>อาเซียน</t>
  </si>
  <si>
    <t>หมวดวิชาเฉพาะ กลุ่มวิชาเอก</t>
  </si>
  <si>
    <t>หมวดวิชาเฉพาะ กลุ่มวิชาเลือกในสาขา</t>
  </si>
  <si>
    <t>หมวดวิชาเฉพาะ กลุ่มวิชาเอก กลุ่มวิชาภาษาในภูมิภาค</t>
  </si>
  <si>
    <t>หมวดวิชาเฉพาะ กลุ่มวิชาพื้นฐานวิชาชีพสาธารณสุข</t>
  </si>
  <si>
    <t>หมวดวิชาเฉพาะ กลุ่มวิชาพื้นฐานวิชาชีพ</t>
  </si>
  <si>
    <t>หมวดวิชาเลือกเสรี</t>
  </si>
  <si>
    <t>หมวดวิชาเฉพาะ กลุ่มวิชาพื้นฐาน</t>
  </si>
  <si>
    <t>หมวดวิชาเฉพาะ กลุ่มวิชาเอกบังคับ วิชาเอกพืชศาสตร์</t>
  </si>
  <si>
    <t>หมวดวิชาเฉพาะ กลุ่มวิชาเอกเลือก วิชาเอกพืชศาสตร์</t>
  </si>
  <si>
    <t>หมวดวิชาเฉพาะ กลุ่มวิชาเอกบังคับ วิชาเอกสัตวศาสตร์</t>
  </si>
  <si>
    <t>หมวดวิชาเฉพาะ กลุ่มวิชาเอกเลือก วิชาเอกสัตวศาสตร์</t>
  </si>
  <si>
    <t>หมวดวิชาเฉพาะ กลุ่มวิชาเอกบังคับ วิชาเอกประมง</t>
  </si>
  <si>
    <t>หมวดวิชาเฉพาะ กลุ่มวิชาเอกเลือก วิชาเอกประมง</t>
  </si>
  <si>
    <t>หมวดวิชาเฉพาะ กลุ่มวิชาเอกบังคับ วิชาเอกเทคโนโลยีชีวภาพ</t>
  </si>
  <si>
    <t>หมวดวิชาเฉพาะ กลุ่มวิชาเอกบังคับ วิชาเอกเทคโนโลยีอาหาร</t>
  </si>
  <si>
    <t>หมวดวิชาเฉพาะ กลุ่มวิชาเอกเลือก วิชาเอกเทคโนโลยีอาหาร</t>
  </si>
  <si>
    <t>กลุ่มวิชาเฉพาะ กลุ่มวิชาแกน</t>
  </si>
  <si>
    <t>กลุ่มวิชาเฉพาะด้าน กลุ่มวิชาเทคโนโลยีเพื่องานประยุกต์</t>
  </si>
  <si>
    <t>กลุ่มวิชาเฉพาะด้าน กลุ่มวิชาโครงสร้างพื้นฐานของระบบ</t>
  </si>
  <si>
    <t>กลุ่มวิชาเฉพาะด้าน กลุ่มวิชาด้านองค์การและระบบสารสนเทศ</t>
  </si>
  <si>
    <t>กลุ่มวิชาเฉพาะด้าน กลุ่มวิชาเทคโนโลยีและวิธีการทางซอฟต์แวร์</t>
  </si>
  <si>
    <t>หมวดวิชาเลือก</t>
  </si>
  <si>
    <t>หมวดวิชาสหกิจศึกษา</t>
  </si>
  <si>
    <t>หมวดวิชาเฉพาะ กลุ่มวิชาเอกเลือก กลุ่มวารสารศาสตร์</t>
  </si>
  <si>
    <t>หมวดวิชาเฉพาะ กลุ่มวิชาเอกเลือก กลุ่มวิทยุกระจายเสียงและวิทยุโทรทัศน์</t>
  </si>
  <si>
    <t>หมวดวิชาเฉพาะ กลุ่มวิชาเอกเลือก กลุ่มโฆษณา</t>
  </si>
  <si>
    <t>หมวดวิชาเฉพาะ กลุ่มวิชาเอกเลือก กลุ่มประชาสัมพันธ์</t>
  </si>
  <si>
    <t>กลุ่มวิชาสหกิจศึกษา</t>
  </si>
  <si>
    <t>หมวดวิชาเฉพาะ กลุ่มวิชาเอกบังคับ กลุ่มวิชาเทคโนโลยีและวิธีการซอฟต์แวร์</t>
  </si>
  <si>
    <t>หมวดวิชาเฉพาะ กลุ่มวิชาเอกบังคับ กลุ่มวิชาเด้านองค์การและระบบสารสนเทศ</t>
  </si>
  <si>
    <t>หมวดวิชาเฉพาะ กลุ่มวิชาเอกบังคับ กลุ่มวิชาเทคโนโลยีเพื่องานประยุกต์</t>
  </si>
  <si>
    <t>หมวดวิชาศึกษาทั่วไป กลุ่มวิชาเทคโนโลยีสารสนเทศ</t>
  </si>
  <si>
    <t>หมวดวิชาเฉพาะ กลุ่มวิชาเฉพาะ กลุ่มวิชาเอกบังคับ</t>
  </si>
  <si>
    <t>กลุ่มวิชาเฉพาะ กลุ่มพื้นฐานวิชาชีพ กลุ่มวิชาสนับสนุน</t>
  </si>
  <si>
    <t>กลุ่มวิชาเฉพาะ กลุ่มวิชาชีพ กลุ่มวิชาเลือก</t>
  </si>
  <si>
    <t>กลุ่มวิชาเฉพาะ กลุ่มวิชาเลือก</t>
  </si>
  <si>
    <t>กลุ่มวิชาเฉพาะ กลุ่มวิชาชีพ กลุ่มวิชาก่อสร้างอาคารและเทคโนโลยีอาคาร</t>
  </si>
  <si>
    <t>กลุ่มวิชาเฉพาะ กลุ่มวิชาชีพ กลุ่มวิชาโครงสร้าง</t>
  </si>
  <si>
    <t>กลุ่มวิชาเฉพาะ กลุ่มวิชาชีพ กลุ่มวิชาการออกแบบ</t>
  </si>
  <si>
    <t>กลุ่มวิชาเลือก</t>
  </si>
  <si>
    <t>กลุ่มวิชาเฉพาะ กลุ่มวิชาชีพ กลุ่มวิชาสนับสนุน</t>
  </si>
  <si>
    <t>หมวดวิชาเฉพาะ กลุ่มวิชาบังคับ กลุ่มวิชาการออกแบบ</t>
  </si>
  <si>
    <t>หมวดวิชาเฉพาะ กลุ่มวิชาบังคับ กลุ่มวิชาเทคนิค</t>
  </si>
  <si>
    <t>หมวดวิชาเฉพาะ กลุ่มวิชาบังคับ กลุ่มวิชาสนับสนุน</t>
  </si>
  <si>
    <t>หมวดวิชาเฉพาะ กลุ่มวิชาบังคับ กลุ่มวิชาชีพเลือกเรียน กลุ่มวิชาชีพการออกแบบผลิตภัณฑ์ไม้และยาง</t>
  </si>
  <si>
    <t>หมวดวิชาเฉพาะ กลุ่มวิชาบังคับ กลุ่มวิชาชีพเลือกเรียน กลุ่มวิชาชีพการออกแบบบรรจุภัณฑ์และสื่อประชาสัมพันธ์</t>
  </si>
  <si>
    <t>การศึกษาทางการออกแบบผลิตภัณฑ์ไม้และยางเฉพาะรายบุคคล</t>
  </si>
  <si>
    <t>หมวดวิชาเฉพาะ กลุ่มวิชาบังคับ กลุ่มวิชาชีพเลือกเรียน กลุ่มวิชาชีพการออกแบบหัตถอุตสาหกรรม</t>
  </si>
  <si>
    <t>กฎหมายวิชาชีพการสาธารณสุขชุมชนและกฎหมายอื่น</t>
  </si>
  <si>
    <t>ที่เกี่ยวข้อง</t>
  </si>
  <si>
    <t>การจัดการสารสนเทศดิจิทับ</t>
  </si>
  <si>
    <t xml:space="preserve"> - การออกแบบภายใน</t>
  </si>
  <si>
    <t>2 หมวดวิชาเฉพาะ 2.3 กลุ่มวิชาชีพเลือก กลุ่มวิชาการสอบบัญชี</t>
  </si>
  <si>
    <t>3 หมวดวิชาเฉพาะ 2.3 กลุ่มวิชาชีพเลือก กลุ่มวิชาการสอบบัญชี</t>
  </si>
  <si>
    <t>4 หมวดวิชาเฉพาะ 2.3 กลุ่มวิชาชีพเลือก กลุ่มวิชาระบบสารสนเทศทางการบัญชี</t>
  </si>
  <si>
    <t>5 หมวดวิชาเฉพาะ 2.3 กลุ่มวิชาชีพเลือก กลุ่มวิชาระบบสารสนเทศทางการบัญชี</t>
  </si>
  <si>
    <t>หมวดวิชาเฉพาะ กลุ่มวิชาเฉพาะด้านบังคับ รายวิชาสำหรับวิชาเอกเคมีเชิงคำนวณ</t>
  </si>
  <si>
    <t>หมวดวิชาเฉพาะ กลุ่มวิชาเฉพาะด้านเลือก รายวิชาสำหรับวิชาเอกเคมีเชิงคำนวณ</t>
  </si>
  <si>
    <t>หมวดวิชาเฉพาะ กลุ่มวิชาวิทยาศาสตร์เชิงคำนวณ</t>
  </si>
  <si>
    <t>หมวดวิชาเฉพาะ กลุ่มวิชาพื้นฐานทางวิทยาศาสตร์และคณิตศาสตร์</t>
  </si>
  <si>
    <t>หมวดวิชาเฉพาะ กลุ่มวิชาวิทยาศาสตร์พื้นฐาน</t>
  </si>
  <si>
    <t>หมวดวิชาเฉพาะ กลุ่มวิชาเฉพาะด้านบังคับ รายวิชาสำหรับวิชาเอกชีววิทยาเชิงคำนวณ</t>
  </si>
  <si>
    <t>หมวดวิชาศึกษาทั่วไป กลุ่มวิชาวิทยาศาสตร์และคณิตศาสตร์</t>
  </si>
  <si>
    <t>หมวดวิชาเฉพาะ กลุ่มวิชาเฉพาะด้านบังคับ รายวิชาสำหรับวิชาเอกคณิตศาสตร์</t>
  </si>
  <si>
    <t>หมวดวิชาเฉพาะ กลุ่มวิชาเฉพาะด้านเลือก รายวิชาสำหรับวิชาเอกคณิตศาสตร์</t>
  </si>
  <si>
    <t>หมวดวิชาเฉพาะ กลุ่มวิชาเฉพาะด้านบังคับ รายวิชาสำหรับวิชาฟิสิกส์เชิงคำนวณ</t>
  </si>
  <si>
    <t>หมวดวิชาเฉพาะ กลุ่มวิชาเฉพาะด้านเลือก รายวิชาสำหรับวิชาฟิสิกส์เชิงคำนวณ</t>
  </si>
  <si>
    <t>หมวดวิชาเฉพาะ กลุ่มวิชาเฉพาะด้านทางวิศวกรรมเคมี กลุ่มวิชาบังคับทางวิศวกรรมเคมี</t>
  </si>
  <si>
    <t>หมวดวิชาเฉพาะ กลุ่มวิชาพื้นฐานทางวิศวกรรม</t>
  </si>
  <si>
    <t>หมวดวิชาเฉพาะ กลุ่มวิชาเลือกด้านทางวิศวกรรมเคมี กลุ่มวิชาด้านวิศวกรรมเคมีทั่วไป</t>
  </si>
  <si>
    <t>หมวดวิชาเฉพาะ กลุ่มวิชาเลือกด้านทางวิศวกรรมเคมี กลุ่มวิชาด้านวิศวกรรมพลังงานและสิ่งแวดล้อม</t>
  </si>
  <si>
    <t>หมวดวิชาเฉพาะ กลุ่มวิชาเฉพาะด้าน กลุ่มวิชาพื้นฐานทางวิศวกรรม</t>
  </si>
  <si>
    <t>หมวดวิชาเฉพาะ กลุ่มวิชาเฉพาะด้านทางวิศวกรรมโยธา กลุ่มวิชาบังคับทางวิศวกรรมโยธา</t>
  </si>
  <si>
    <t>หมวดวิชาเฉพาะ กลุ่มวิชาเลือก กลุ่มวิชาเลือกด้านวิศวกรรมโครงสร้างและวัสดุ</t>
  </si>
  <si>
    <t>หมวดวิชาเฉพาะ กลุ่มวิชาเลือก กลุ่มวิชาเลือกด้านวิศวกรรมขนส่ง</t>
  </si>
  <si>
    <t>หมวดวิชาเฉพาะ กลุ่มวิชาเอกบังคับ กลุ่มวิชาเอกบังคับทุกแขนง</t>
  </si>
  <si>
    <t>หมวดวิชาเฉพาะ กลุ่มวิชาเอกบังคับ กลุ่มวิชาเอกบังคับเฉพาะแขนง แขนงวิศวกรรมไฟฟ้ากำลัง</t>
  </si>
  <si>
    <t>หมวดวิชาเฉพาะ กลุ่มวิชาเอกบังคับ กลุ่มวิชาเอกบังคับเฉพาะแขนง แขนงวิศวกรรมไฟฟ้าวัดคุม</t>
  </si>
  <si>
    <t>หมวดวิชาเฉพาะ กลุ่มวิชาเอกบังคับ กลุ่มวิชาโครงสร้างพื้นฐานของระบบ</t>
  </si>
  <si>
    <t>หมวดวิชาเฉพาะ กลุ่มวิชาเอกบังคับ กลุ่มวิชาฮาร์ดแวร์และสถาปัตยกรรมคอมพิวเตอร์</t>
  </si>
  <si>
    <t>หมวดวิชาเฉพาะ กลุ่มวิชาเอกบังคับสำหรับแต่ละแขนงวัสดุ แขนงไม้</t>
  </si>
  <si>
    <t>หมวดวิชาเฉพาะ กลุ่มวิชาเอกบังคับ กลุ่มวิชาเอกบังคับทางวิศวกรรมวัสดุ</t>
  </si>
  <si>
    <t>หมวดวิชาเฉพาะ กลุ่มวิชาเอกบังคับสำหรับแต่ละแขนงวัสดุ แขนงพอลิเมอร์</t>
  </si>
  <si>
    <t>กลุ่มวิชาเอกเลือก</t>
  </si>
  <si>
    <t>หมวดวิชาเฉพาะ กลุ่มวิชาเอกบังคับ กลุ่มวิชาพื้นฐานหลักสูตรและกายภาพพื้นที่</t>
  </si>
  <si>
    <t>หมวดวิชาเฉพาะ กลุ่มวิชาเอกบังคับ กลุ่มวิชาการศึกษาวิจัย</t>
  </si>
  <si>
    <t>หมวดวิชาเฉพาะ กลุ่มวิชาเอกบังคับ กลุ่มวิชาการสมุทรศาสตร์</t>
  </si>
  <si>
    <t>หมวดวิชาเฉพาะ กลุ่มวิชาเอกบังคับ กลุ่มวิชาเทคโนโลยีเพื่อการสำรวจสถานภาพทรัพยากร</t>
  </si>
  <si>
    <t>หมวดวิชาเฉพาะ กลุ่มวิชาเอกบังคับ กลุ่มวิชาการอนุรักษ์ ฟื้นฟู และการจัดการทรัพยากร</t>
  </si>
  <si>
    <t>กลุ่มวิชาสหกิจศึกษาและฝึกงาน</t>
  </si>
  <si>
    <t>หมวดวิชาเฉพาะ กลุ่มวิชาเอกบังคับ กลุ่มวิชากายภาพพื้นที่ และพื้นฐานสิ่งแวดล้อม</t>
  </si>
  <si>
    <t>หมวดวิชาเฉพาะ กลุ่มวิชาเอกบังคับ กลุ่มวิชามลพิษสิ่งแวดล้อม และการควบคุม</t>
  </si>
  <si>
    <t>หมวดวิชาเฉพาะ กลุ่มวิชาเอกบังคับ กลุ่มวิชาการประเมินและวิเคราะห์ผลกระทบสิ่งแวดล้อม</t>
  </si>
  <si>
    <t>หมวดวิชาเฉพาะ กลุ่มวิชาเอกบังคับ กลุ่มวิชาการกฏหมายและการจัดการสิ่งแวดล้อม</t>
  </si>
  <si>
    <t>หมวดวิชาเฉพาะ กลุ่มวิชาเอกบังคับ กลุ่มวิชาการทำวิจัย</t>
  </si>
  <si>
    <t>ตารางที่ 1 จำนวนหน่วยกิตนักศึกษา (SCH) และจำนวนนักศึกษาเต็มเวลา (FTES) ระดับปริญญาตรี ประจำปีการศึกษา 2560</t>
  </si>
  <si>
    <t>2 หมวดวิชาเฉพาะ 2.2 กลุ่มวิชาเศรษฐศาสตร์ทางเลือก</t>
  </si>
  <si>
    <t>2 หมวดวิชาเฉพาะ 2.3.2 สหกิจศึกษาด้านบริหารธุรกิจ</t>
  </si>
  <si>
    <t>2 หมวดวิชาเฉพาะ 2.3 กลุ่มวิชาชีพ รายวิชาด้านธุรกิจจัดนำเที่ยวและการเดินทาง</t>
  </si>
  <si>
    <t>2 หมวดวิชาเฉพาะ 2.3 กลุ่มวิชาชีพ รายวิชาด้านธุรกิจจัดการทรัพยากรการท่องเที่ยว</t>
  </si>
  <si>
    <t>2 หมวดวิชาเฉพาะ 2.3 กลุ่มวิชาชีพ รายวิชาด้านธุรกิจภัตตาคารและครัว</t>
  </si>
  <si>
    <t>2 หมวดวิชาเฉพาะ 2.3 กลุ่มวิชาชีพ รายวิชาด้านธุรกิจที่พัก รีสอร์ท และสปา</t>
  </si>
  <si>
    <t>2 หมวดวิชาเฉพาะ 2.4 กลุ่มวิชาชีพสหกิจกศึกษา 2.4.2 กลุ่มวิชาสหกิจศึกษาในอุตสาหกรรมท่องเที่ยว</t>
  </si>
  <si>
    <t>2 หมวดวิชาเฉพาะ 2.1 กลุ่มวิชาแกน</t>
  </si>
  <si>
    <t>หมวดวิชาเฉพาะ กลุ่มวิชาชีพ ภาคทฤษฏี</t>
  </si>
  <si>
    <t>หมวดวิชาเฉพาะ กลุ่มวิชาชีพ ภาคปฏิบัติ</t>
  </si>
  <si>
    <t>หมวดวิชาเฉพาะ กลุ่มวิชาการแพทย์พื้นฐานสภาวะปกติ</t>
  </si>
  <si>
    <t>หมวดวิชาเฉพาะ กลุ่มวิชาการแพทย์พื้นฐานเฉพาะด้าน</t>
  </si>
  <si>
    <t>หมวดวิชาเฉพาะ กลุ่มวิชาหลักวิทยาศาสตร์การแพทย์พื้นฐาน</t>
  </si>
  <si>
    <t>หมวดวิชาเฉพาะ กลุ่มวิชาการแพทย์พื้นฐานสภาวะผิดปกติ</t>
  </si>
  <si>
    <t>ร่วมกับหลักสูตรนิติศาสตร์</t>
  </si>
  <si>
    <t>หมวดวิชาศึกษาทั่วไป กลุ่มวิชามนุษยศาสตร์และสังคมศาสตร์</t>
  </si>
  <si>
    <t>หมวดวิชาเฉพาะ กลุ่มวิชาเอก วิชาเอกเลือก</t>
  </si>
  <si>
    <t>หมวดวิชาศึกษาทั่วไป กลุ่มวิชาการจัดการ</t>
  </si>
  <si>
    <t>หมวดวิชาศึกษาทั่วไป</t>
  </si>
  <si>
    <t>หมวดวิชาเฉพาะ กลุ่มวิชาเฉพาะด้าน กลุ่มวิชาบังคับ</t>
  </si>
  <si>
    <t>หมวดวิชาเฉพาะ กลุ่มวิชาเฉพาะด้าน กลุ่มวิชาเลือกหรือวิชาโท</t>
  </si>
  <si>
    <t>หมวดวิชาศึกษาทั่วไป กลุ่มวิชาภาษาอังกฤษ</t>
  </si>
  <si>
    <t>หมวดวิชาเฉพาะ กลุ่มวิชาเอก กลุ่มวิชาเน้นเฉพาะ</t>
  </si>
  <si>
    <t>หมวดวิชาเฉพาะ กลุ่มวิชาประเทศศึกษา</t>
  </si>
  <si>
    <t>หมวดวิชาศึกษาทั่วไป หมวดวิชาสังคมศาสตร์และมนุษยศาสตร์</t>
  </si>
  <si>
    <t>หมวดวิชาศึกษาทั่วไป หมวดวิชามนุษยศาสตร์และสังคมศาสตร์</t>
  </si>
  <si>
    <t>หมวดวิชาเฉพาะ กลุ่มวิชาเอกบังคับการเมืองการปกครอง</t>
  </si>
  <si>
    <t>หมวดวิชาเฉพาะ กลุ่มวิชาเอกบังคับรัฐประศาสนศาสตร์</t>
  </si>
  <si>
    <t>หมวดวิชาเฉพาะ กลุ่มวิชาเอกเลือกรัฐประศาสนศาสตร์</t>
  </si>
  <si>
    <t>หมวดวิชาเฉพาะ กลุ่มวิชาเอกบังคับความสัมพันธ์ระหว่างประเทศ</t>
  </si>
  <si>
    <t>หมวดวิชาเฉพาะ กลุ่มวิชาเอกเลือกการเมืองการปกครอง</t>
  </si>
  <si>
    <t>หมวดวิชาเฉพาะ กลุ่มวิชาเอกเลือกความสัมพันธ์ระหว่างประเทศ</t>
  </si>
  <si>
    <t>หมวดวิชาเฉพาะ กลุ่มวิชาพื้นฐาน กลุ่มพื้นฐานวิชาชีพสาธารณสุข</t>
  </si>
  <si>
    <t>หมวดวิชาเฉพาะ กลุ่มวิชาพื้นฐาน กลุ่มวิชาชีพ</t>
  </si>
  <si>
    <t xml:space="preserve">หมวดวิชาเฉพาะ กลุ่มวิชาพื้นฐาน </t>
  </si>
  <si>
    <t>คลังคำศัพท์ภาษาอังกฤษในงานอาชีวอนามัยและ</t>
  </si>
  <si>
    <t>ความปลอดภัย</t>
  </si>
  <si>
    <t>เทคนิคและเครื่องมือพื้นฐานทางห้องปฏิบัติการเทคนิค</t>
  </si>
  <si>
    <t>การแพทย์</t>
  </si>
  <si>
    <t>หมวดวิชาเฉพาะ กลุ่มวิชาฝึกงานวิชาชีพ</t>
  </si>
  <si>
    <t>หมวดวิชาเฉพาะ กลุ่มวิชาชีพเลือก สายบริบาลทางเภสัชกรรม</t>
  </si>
  <si>
    <t>หมวดวิชาเฉพาะ กลุ่มวิชาชีพเลือก ด้านเภสัชศาสตร์สังคมและการบริหาร</t>
  </si>
  <si>
    <t>หมวดวิชาเฉพาะ กลุ่มวิชาชีพเลือกสายเภสัชศาสตร์</t>
  </si>
  <si>
    <t>หมวดวิชาเฉพาะ กลุ่มวิชาชีพเลือกสายบริบาลทางเภสัชกรรม</t>
  </si>
  <si>
    <t>หมวดวิชาเฉพาะ กลุ่มวิชาฝึกปฏิบัติงานวิชาชีพ รายวิชาบังคับฝึกปฏิบัติงาน</t>
  </si>
  <si>
    <t>หมวดวิชาเฉพาะ กลุ่มวิชาฝึกปฏิบัติงานวิชาชีพ รายวิชาตามสาขาวิชาชีพ สายเภสัชศาสตร์</t>
  </si>
  <si>
    <t>หมวดวิชาเฉพาะ กลุ่มวิชาฝึกปฏิบัติงานวิชาชีพ รายวิชาตามสาขาวิชาชีพ สายบริบาลทางเภสัชกรรม</t>
  </si>
  <si>
    <t>หมวดวิชาเฉพาะ กลุ่มวิชาฝึกปฏิบัติงานวิชาชีพ รายวิชาเลือกฝึกตามสาขาวิชาชีพ สายบริบาลทางเภสัชกรรม</t>
  </si>
  <si>
    <t>หมวดวิชาเฉพาะ กลุ่มวิชาชีพ ด้านเภสัชศาสตร์สังคมและการบริหาร</t>
  </si>
  <si>
    <t>หมวดวิชาเฉพาะ กลุ่มวิชาชีพ ด้านการบริบาลทางเภสัชกรรม</t>
  </si>
  <si>
    <t>หมวดวิชาเฉพาะ กลุ่มวิชาชีพ ด้านเภสัชศาสตร์</t>
  </si>
  <si>
    <t>การฝึกปฏิบัติงานการบริบาลทางเภสัชกรรม</t>
  </si>
  <si>
    <t>ในสถานปฏิบัติการเภสัชกรรมชุมชน</t>
  </si>
  <si>
    <t>การฝึกปฏิบัติงานการบริบาลทางเภสัชกรรมการผสม</t>
  </si>
  <si>
    <t>ยาปลอดเชื้อและยาเตรียมเฉพาะราย</t>
  </si>
  <si>
    <t>การฝึกปฏิบัติงานการบริบาลทางเภสัชกรรมแก่ผู้ป่วย</t>
  </si>
  <si>
    <t>ไปกลับ 2</t>
  </si>
  <si>
    <t>บนหอผู้ป่วย 2</t>
  </si>
  <si>
    <t xml:space="preserve">ระบบผิวหนัง เนื้อเยื้อเกี่ยวพันและระบบกล้ามเนื้อ </t>
  </si>
  <si>
    <t>โครงกระดูก 1</t>
  </si>
  <si>
    <t>โครงกระดูก 2</t>
  </si>
  <si>
    <t>ความผิดปกติของระบบผิวหนังเนื้อเยื่อเกี่ยวพัน</t>
  </si>
  <si>
    <t>และระบบกล้ามเนื้อโครงกระดูก</t>
  </si>
  <si>
    <t>ACT60-112</t>
  </si>
  <si>
    <t>คณิตศาสตร์และสถิติเพื่อธุรกิจ</t>
  </si>
  <si>
    <t>ACT60-102</t>
  </si>
  <si>
    <t>ACT-390</t>
  </si>
  <si>
    <t>การภาษีอากร 1</t>
  </si>
  <si>
    <t>ACT-213</t>
  </si>
  <si>
    <t>ACC-492</t>
  </si>
  <si>
    <t>เศรษฐศาสตร์จุลภาค 2</t>
  </si>
  <si>
    <t>ECN60-103</t>
  </si>
  <si>
    <t>1(2-0-4)</t>
  </si>
  <si>
    <t>ทฤษฎีและนโยบายการเงิน</t>
  </si>
  <si>
    <t>ECN-226</t>
  </si>
  <si>
    <t>ECN-122</t>
  </si>
  <si>
    <t>ธุรกิจสายการบิน</t>
  </si>
  <si>
    <t>TOI-427</t>
  </si>
  <si>
    <t>ภาษาอังกฤษเพื่องานมัคคุเทศก์และการจัดนำเที่ยว</t>
  </si>
  <si>
    <t>THL60-113</t>
  </si>
  <si>
    <t>การท่องเที่ยวอาเซียนและนานาชาติ</t>
  </si>
  <si>
    <t>THL60-112</t>
  </si>
  <si>
    <t>THL60-102</t>
  </si>
  <si>
    <t>การสร้างเสริมสุขภาพและระบาดวิทยา</t>
  </si>
  <si>
    <t>NUR60-102</t>
  </si>
  <si>
    <t>1.5(0-24-0)</t>
  </si>
  <si>
    <t>2(8-0-16)</t>
  </si>
  <si>
    <t>โครงการพิเศษทางเภสัชกรรม</t>
  </si>
  <si>
    <t>PHD-571</t>
  </si>
  <si>
    <t>เทคนิคการเพาะเลี้ยงเนื้อเยื่อสำหรับพืชสมุนไพร</t>
  </si>
  <si>
    <t>PHD-544</t>
  </si>
  <si>
    <t>เทคโนโลยีการผลิตพฤกษเภสัชภัณฑ์</t>
  </si>
  <si>
    <t>PHD-541</t>
  </si>
  <si>
    <t>การออกแบบยา</t>
  </si>
  <si>
    <t>PHD-534</t>
  </si>
  <si>
    <t>1.5(4-3-10)</t>
  </si>
  <si>
    <t>เวชศาสตร์ครอบครัวและชุมชม 1</t>
  </si>
  <si>
    <t>ความผิดปกติของระบบต่อมไร้ท่อ ระบบขับถ่ายปัสสาวะ</t>
  </si>
  <si>
    <t>และสืบพันธุ์</t>
  </si>
  <si>
    <t>ภูมิคุ้มกันวิทยาคลินิกและการติดเชื้อในผู้ป่วยภูมิคุ้มกัน</t>
  </si>
  <si>
    <t>บกพร่อง</t>
  </si>
  <si>
    <t>กฎหมายทรัพย์สินทางปัญญา</t>
  </si>
  <si>
    <t>LAW-331</t>
  </si>
  <si>
    <t>LAW-311</t>
  </si>
  <si>
    <t>กฎหมายตราสารเปลี่ยนมือ</t>
  </si>
  <si>
    <t>LAW-310</t>
  </si>
  <si>
    <t>กฎหมายสิ่งแวดล้อมและการจัดการทรัพยากรธรรมชาติ</t>
  </si>
  <si>
    <t>LAW-306</t>
  </si>
  <si>
    <t>LAW-305</t>
  </si>
  <si>
    <t>องค์การพัฒนาเอกชนกับขบวนการเคลื่อนไหวทางสังคม</t>
  </si>
  <si>
    <t>POS-458</t>
  </si>
  <si>
    <t>สิทธิมนุษยชนและความมั่นคงของมนุษย์ในการเมืองโลก</t>
  </si>
  <si>
    <t>POS-456</t>
  </si>
  <si>
    <t>การศึกษาประเด็นเฉพาะทางการเมือง</t>
  </si>
  <si>
    <t>POS-429</t>
  </si>
  <si>
    <t>การเมืองของความรุนแรง</t>
  </si>
  <si>
    <t>POS-428</t>
  </si>
  <si>
    <t>การพัฒนาทรัพยากรมนุษย์ภาครัฐ</t>
  </si>
  <si>
    <t>POS-247</t>
  </si>
  <si>
    <t>การเมืองท้องถิ่น</t>
  </si>
  <si>
    <t>POS-239</t>
  </si>
  <si>
    <t>ท้องถิ่นกับการพัฒนาชุมชนท้องถิ่นในสังคมไทย</t>
  </si>
  <si>
    <t>POL-415</t>
  </si>
  <si>
    <t>ARC59-251</t>
  </si>
  <si>
    <t>ARC59-223</t>
  </si>
  <si>
    <t>ARC59-212</t>
  </si>
  <si>
    <t>การออกแบบและก่อสร้างงานสถาปัตยกรรม 2</t>
  </si>
  <si>
    <t>INT60-142</t>
  </si>
  <si>
    <t>ประวัติศาสตร์การออกแบบภายใน 1</t>
  </si>
  <si>
    <t>INT60-127</t>
  </si>
  <si>
    <t>สุนทรียภาพเพื่อการออกแบบภายใน</t>
  </si>
  <si>
    <t>INT60-126</t>
  </si>
  <si>
    <t>5(2-6-7)</t>
  </si>
  <si>
    <t>การออกแบบภายใน 1</t>
  </si>
  <si>
    <t>INT60-111</t>
  </si>
  <si>
    <t>ปัจจัยมนุษย์เพื่อการออกแบบอุตสาหกรรม 1</t>
  </si>
  <si>
    <t>IND60-133</t>
  </si>
  <si>
    <t>IND60-127</t>
  </si>
  <si>
    <t>วัสดุและกรรมวิธีการผลิต1</t>
  </si>
  <si>
    <t>IND60-122</t>
  </si>
  <si>
    <t>IND60-113</t>
  </si>
  <si>
    <t>การออกแบบบรรจุภัณฑ์และสื่อประชาสัมพันธ์ 1</t>
  </si>
  <si>
    <t>IND-252</t>
  </si>
  <si>
    <t>วัสดุและกรรมวิธีการผลิตเพื่อการออกแบบบรรจุภัณฑ์</t>
  </si>
  <si>
    <t>และสื่อประชาสัมพันธ์</t>
  </si>
  <si>
    <t xml:space="preserve"> อาหารเพื่อสุขภาพจากปศุสัตว์</t>
  </si>
  <si>
    <t>ANS-470</t>
  </si>
  <si>
    <t>BTH-482</t>
  </si>
  <si>
    <t>ปฏิบัติการเทคโนโลยีการหมักในอุตสาหกรรม</t>
  </si>
  <si>
    <t>BTH-446</t>
  </si>
  <si>
    <t>เทคโนโลยีการหมักในอุตสาหกรรม</t>
  </si>
  <si>
    <t>BTH-445</t>
  </si>
  <si>
    <t>ชีวสารสนเทศศาสตร์พื้นฐาน</t>
  </si>
  <si>
    <t>BTH-312</t>
  </si>
  <si>
    <t>เครื่องมือประมง</t>
  </si>
  <si>
    <t>FIS60-171</t>
  </si>
  <si>
    <t>การแปรรูปสัตว์น้ำ</t>
  </si>
  <si>
    <t>FIS-461</t>
  </si>
  <si>
    <t>เทคโนโลยีผลิตภัณฑ์ประมง</t>
  </si>
  <si>
    <t>FTH-466</t>
  </si>
  <si>
    <t>โรคของพืชเศรษฐกิจ</t>
  </si>
  <si>
    <t>PLS-331</t>
  </si>
  <si>
    <t>IBT60-470</t>
  </si>
  <si>
    <t>IBT60-322</t>
  </si>
  <si>
    <t>CPE59-221</t>
  </si>
  <si>
    <t>CPE59-202</t>
  </si>
  <si>
    <t>เทคโนโลยีปิโตรเลียมเบื้องต้น</t>
  </si>
  <si>
    <t>CPE-453</t>
  </si>
  <si>
    <t>เทคโนโลยีในการแยก 1</t>
  </si>
  <si>
    <t>CPE-423</t>
  </si>
  <si>
    <t>การจัดการระบบนิเวศสามน้ำ</t>
  </si>
  <si>
    <t>CRM60-464</t>
  </si>
  <si>
    <t>CVE60-111</t>
  </si>
  <si>
    <t>ปฏิบัติการชลศาสตร์ของไหล</t>
  </si>
  <si>
    <t>CVE59-344</t>
  </si>
  <si>
    <t>CVE59-341</t>
  </si>
  <si>
    <t>CVE59-252</t>
  </si>
  <si>
    <t>CVE59-251</t>
  </si>
  <si>
    <t>CVE59-213</t>
  </si>
  <si>
    <t>การบริหารทางวิศวกรรม</t>
  </si>
  <si>
    <t>CVE-463</t>
  </si>
  <si>
    <t>วิศวกรรมการประปาและน้ำเสีย</t>
  </si>
  <si>
    <t>CVE-446</t>
  </si>
  <si>
    <t>.5(0-3-0)</t>
  </si>
  <si>
    <t>.5(0-4-0)</t>
  </si>
  <si>
    <t>ปฏิบัติการสมบัติไม้</t>
  </si>
  <si>
    <t>MTE-354</t>
  </si>
  <si>
    <t>ขั้นตอนวิธีพื้นฐาน</t>
  </si>
  <si>
    <t>COE60-131</t>
  </si>
  <si>
    <t>COE60-101</t>
  </si>
  <si>
    <t>การโปรแกรมเครือข่าย</t>
  </si>
  <si>
    <t>COE-372</t>
  </si>
  <si>
    <t>ECE59-208</t>
  </si>
  <si>
    <t>ECE59-207</t>
  </si>
  <si>
    <t>1.5(4-6-11)</t>
  </si>
  <si>
    <t>PTH-210</t>
  </si>
  <si>
    <t>วารีบำบัด</t>
  </si>
  <si>
    <t>1(1-8-6)</t>
  </si>
  <si>
    <t>4(0-40-0)</t>
  </si>
  <si>
    <t>PTP-121</t>
  </si>
  <si>
    <t>PTP-203</t>
  </si>
  <si>
    <t>PTP-204</t>
  </si>
  <si>
    <t>PTP-205</t>
  </si>
  <si>
    <t>PTP-206</t>
  </si>
  <si>
    <t>PTP-208</t>
  </si>
  <si>
    <t>PTP-271</t>
  </si>
  <si>
    <t>พื้นฐานกายภาพบำบัดชุมชน</t>
  </si>
  <si>
    <t>PTP-281</t>
  </si>
  <si>
    <t>EPH60-101</t>
  </si>
  <si>
    <t>กายวิภาคศาสตร์และสรีรวิทยาของมนุษย์</t>
  </si>
  <si>
    <t>OCC-243</t>
  </si>
  <si>
    <t>หลักความปลอดภัยในการทำงาน</t>
  </si>
  <si>
    <t>คลังคำศัพท์ภาษาอังกฤษในงานอาชีวอนามัยและความปลอดภัย</t>
  </si>
  <si>
    <t>PHP-325</t>
  </si>
  <si>
    <t>การตรวจประเมินและบำบัดโรคเบื้องต้น I</t>
  </si>
  <si>
    <t>PHP-338</t>
  </si>
  <si>
    <t>การตรวจประเมินและบำบัดโรคเบื้องต้น 2</t>
  </si>
  <si>
    <t>PHP-339</t>
  </si>
  <si>
    <t>ปฏิบัติการตรวจประเมินและบำบัดโรคเบื้องต้น 1</t>
  </si>
  <si>
    <t>PHP-341</t>
  </si>
  <si>
    <t>ปฏิบัติการตรวจประเมินและบำบัดโรคเบื้องต้น 2</t>
  </si>
  <si>
    <t>DIM60-141</t>
  </si>
  <si>
    <t>การจัดระบบสารสนเทศ</t>
  </si>
  <si>
    <t>DIM60-131</t>
  </si>
  <si>
    <t>การออกแบบสารสนเทศเพื่อการพัฒนาสื่อดิจิทัล</t>
  </si>
  <si>
    <t>DIM60-161</t>
  </si>
  <si>
    <t>คณิตศาสตร์ดิสครีต 1</t>
  </si>
  <si>
    <t>SWE60-121</t>
  </si>
  <si>
    <t>การจัดการเครือข่ายและความมั่นคง</t>
  </si>
  <si>
    <t>SWE-373</t>
  </si>
  <si>
    <t>การจัดการโครงการซอฟต์แวร์</t>
  </si>
  <si>
    <t>SWE-372</t>
  </si>
  <si>
    <t>SWE-345</t>
  </si>
  <si>
    <t>ดนตรีวิจักษณ์</t>
  </si>
  <si>
    <t>MTA60-119</t>
  </si>
  <si>
    <t>MTA60-118</t>
  </si>
  <si>
    <t>การเขียนบทภาพ</t>
  </si>
  <si>
    <t>MTA60-117</t>
  </si>
  <si>
    <t>MTA60-116</t>
  </si>
  <si>
    <t>CMM60-106</t>
  </si>
  <si>
    <t>CMM60-105</t>
  </si>
  <si>
    <t>หลักและทฤษฎีการสื่อสาร</t>
  </si>
  <si>
    <t>CMM60-104</t>
  </si>
  <si>
    <t>และวิทยุโทรทัศน์</t>
  </si>
  <si>
    <t>การประกาศและการดำเนินรายการวิทยุกระจายเสียง</t>
  </si>
  <si>
    <t>การบริหารระบบปฏิบัติการเครือข่าย</t>
  </si>
  <si>
    <t>ICT60-132</t>
  </si>
  <si>
    <t>ICT60-124</t>
  </si>
  <si>
    <t>ICT60-123</t>
  </si>
  <si>
    <t>ปฏิบัติการชีวเคมีการแพทย์เบื้องต้น</t>
  </si>
  <si>
    <t>BIO60-192</t>
  </si>
  <si>
    <t>ชีวเคมีการแพทย์เบื้องต้น</t>
  </si>
  <si>
    <t>BIO60-191</t>
  </si>
  <si>
    <t>ปฏิบัติการหลักชีววิทยา 2</t>
  </si>
  <si>
    <t>BIO60-104</t>
  </si>
  <si>
    <t>BIO60-103</t>
  </si>
  <si>
    <t>วิวัฒนาการระดับโมเลกุล</t>
  </si>
  <si>
    <t>BIO-353</t>
  </si>
  <si>
    <t>ปฏิบัติการเคมีอินทรีย์ 1</t>
  </si>
  <si>
    <t>CHM60-112</t>
  </si>
  <si>
    <t>เคมีอินทรีย์ 1</t>
  </si>
  <si>
    <t>CHM60-111</t>
  </si>
  <si>
    <t>พลศาสตร์ของไหลเชิงคำนวณเบื้องต้น</t>
  </si>
  <si>
    <t>MAC-361</t>
  </si>
  <si>
    <t>การวิจัยดำเนินการเบื้องต้น</t>
  </si>
  <si>
    <t>MAC-360</t>
  </si>
  <si>
    <t>คณิตศาสตร์การเงินเบื้องต้น</t>
  </si>
  <si>
    <t>MAC-346</t>
  </si>
  <si>
    <t>กระบวนการสโตแคสติกและการประยุกต์</t>
  </si>
  <si>
    <t>MAC-345</t>
  </si>
  <si>
    <t>ทฤษฎีจำนวนและการประยุกต์</t>
  </si>
  <si>
    <t>MAC-324</t>
  </si>
  <si>
    <t>MAT60-111</t>
  </si>
  <si>
    <t>MAT60-103</t>
  </si>
  <si>
    <t>ฟิสิกส์ของพลาสมา</t>
  </si>
  <si>
    <t>PHC-342</t>
  </si>
  <si>
    <t>PHY60-104</t>
  </si>
  <si>
    <t>PHY60-103</t>
  </si>
  <si>
    <t>หัวข้อคัดสรรทางชีววิทยาเชิงคำนวณ</t>
  </si>
  <si>
    <t>COS-430</t>
  </si>
  <si>
    <t>การโปรแกรม 2</t>
  </si>
  <si>
    <t>COS-202</t>
  </si>
  <si>
    <t>ASE60-362</t>
  </si>
  <si>
    <t>บทบาทของจีนในกลุ่มประเทศซีแอลเอ็มวี</t>
  </si>
  <si>
    <t>ASE60-142</t>
  </si>
  <si>
    <t>ASE60-132</t>
  </si>
  <si>
    <t>เศรษฐกิจ ภูมิศาสตร์ และนิเวศวิทยามนุษย์ในอินโดนีเซีย</t>
  </si>
  <si>
    <t>ASE60-112</t>
  </si>
  <si>
    <t>พหุนิยมทางวัฒนธรรมในประชาคมอาเซียน</t>
  </si>
  <si>
    <t>ASE-104</t>
  </si>
  <si>
    <t>การออกเสียงภาษาจีน</t>
  </si>
  <si>
    <t>CHI60-122</t>
  </si>
  <si>
    <t>CHI60-121</t>
  </si>
  <si>
    <t>CHI60-115</t>
  </si>
  <si>
    <t>CHI60-112</t>
  </si>
  <si>
    <t>วิวัฒนาการอักษรจีน</t>
  </si>
  <si>
    <t>CHI-221</t>
  </si>
  <si>
    <t>EFL60-131</t>
  </si>
  <si>
    <t>EFL60-121</t>
  </si>
  <si>
    <t>บทละครเบื้องต้น</t>
  </si>
  <si>
    <t>EFL-324</t>
  </si>
  <si>
    <t>การเขียนเชิงสร้างสรรค์เบื้องต้น</t>
  </si>
  <si>
    <t>EFL-323</t>
  </si>
  <si>
    <t>ประวัติของภาษาอังกฤษ</t>
  </si>
  <si>
    <t>EFL-322</t>
  </si>
  <si>
    <t>ENG-491</t>
  </si>
  <si>
    <t>ภาษาอังกฤษในความหลากหลายทางวัฒนธรรม</t>
  </si>
  <si>
    <t>GEN60-114</t>
  </si>
  <si>
    <t>การสื่อสารภาษาอังกฤษในสถานประกอบการ</t>
  </si>
  <si>
    <t>ENG-278</t>
  </si>
  <si>
    <t>ITS59-245</t>
  </si>
  <si>
    <t>ITS59-244</t>
  </si>
  <si>
    <t>การเขียนเชิงวิชาการ</t>
  </si>
  <si>
    <t>ITS59-213</t>
  </si>
  <si>
    <t>หลักการใช้ภาษาไทย</t>
  </si>
  <si>
    <t>ITS59-211</t>
  </si>
  <si>
    <t>ภาคใต้ในบริบทของสังคมไทยและสังคมโลก</t>
  </si>
  <si>
    <t>ITS59-205</t>
  </si>
  <si>
    <t>วรรณกรรมไทยภาคใต้</t>
  </si>
  <si>
    <t>ITS-315</t>
  </si>
  <si>
    <t>พื้นฐานกีฬาประเภททีม 3</t>
  </si>
  <si>
    <t>SRE-123</t>
  </si>
  <si>
    <t>2(1-3-2)</t>
  </si>
  <si>
    <t>ความรู้เบื้องต้นเกี่ยวกับระบบซอฟต์แวร์ในโดเมน</t>
  </si>
  <si>
    <t>การดูแลสุขภาพ โลจิสติกส์ และการท่องเที่ยว</t>
  </si>
  <si>
    <t>สัมมนาการปฏิบัติงานวิศวกรรมในสภาวะแวดล้อม</t>
  </si>
  <si>
    <t>พหุวัฒนธรรม 2</t>
  </si>
  <si>
    <t>การดำน้ำแบบใช้ถังอากาศสำหรับการวิจัยทางชีววิทยา</t>
  </si>
  <si>
    <t>ใต้น้ำ</t>
  </si>
  <si>
    <t>อื่นๆ (ศิลปศาสตร์)</t>
  </si>
  <si>
    <t>อื่นๆ และศิลปศาสตร์</t>
  </si>
  <si>
    <t>การวางแผนและการจัดการโครงการเพื่ออุตสาหกรรม</t>
  </si>
  <si>
    <t>พัฒนาการและประเด็นสำคัญทางเศรษฐกิจในฟิลิปปินส์</t>
  </si>
  <si>
    <t>ยุคเสรีนิยมใหม่</t>
  </si>
  <si>
    <t>ปีงบ 60</t>
  </si>
  <si>
    <t>2 หมวดวิชาเฉพาะ 2.2 กลุ่มวิชาเฉพาะด้าน 2.2.2 กลุ่มวิชาเฉพาะด้านเลือก-การเงิน</t>
  </si>
  <si>
    <t>2 หมวดวิชาเฉพาะ 2.2 กลุ่มวิชาเฉพาะด้าน 2.2.2 กลุ่มวิชาเฉพาะด้านเลือก-การจัดการทรัพยากรมนุษย์</t>
  </si>
  <si>
    <t>2 หมวดวิชาเฉพาะ 2.2 กลุ่มวิชาเฉพาะด้าน 2.2.2 กลุ่มวิชาเฉพาะด้านเลือก-โลจิสติกส์</t>
  </si>
  <si>
    <t>2 หมวดวิชาเฉพาะ 2.2 กลุ่มวิชาเฉพาะด้าน 2.2.2 กลุ่มวิชาเฉพาะด้านเลือก-การตลาด</t>
  </si>
  <si>
    <t>ข.หมวดวิชาเฉพาะ 1) กลุ่มวิชาธุรกิจการท่องเที่ยวและการบริการ 1.2) วิชาพื้นฐานการท่องเที่ยว</t>
  </si>
  <si>
    <t>และการโรงแรม</t>
  </si>
  <si>
    <t>ข.หมวดวิชาเฉพาะ 1) กลุ่มวิชาธุรกิจการท่องเที่ยวและการบริการ 1.3) วิชาการท่องเที่ยวและ</t>
  </si>
  <si>
    <t>การโรงแรมนานาชาติ</t>
  </si>
  <si>
    <t>ข. หมวดวิชาเฉพาะ 6) กลุ่มวิชาประสบการณ์ภาคสนาม</t>
  </si>
  <si>
    <t>หมวดวิชาเฉพาะ 3 วิชาเอก ชั้นปีที่ 3 เป็นต้นไป</t>
  </si>
  <si>
    <t>หมวดวิชาเฉพาะ กลุ่มวิชาสหกิจศึกษา ชั้นปีที่ 3 เป็นต้นไป</t>
  </si>
  <si>
    <t>ข. หมวดวิชาเฉพาะ 2) กลุ่มวิชาพื้นฐานทางเกษตร 2.3) วิชาเอกประมง</t>
  </si>
  <si>
    <t>หมวดวิชาเฉพาะ กลุ่มวิชาเอกเลือก วิชาเอกเทคโนโลยีชีวภาพ</t>
  </si>
  <si>
    <t>หมวดวิชาเฉพาะ กลุ่มพื้นฐานวิชาชีพและวิชาชีพภาคทฤษฏี</t>
  </si>
  <si>
    <t>หมวดวิชาเฉพาะ กลุ่มวิชาเอก แขนงทั่วไป</t>
  </si>
  <si>
    <t>หมวดวิชาศึกษาทั่วไป กลุ่มวิชาภาษาไทย</t>
  </si>
  <si>
    <t>หมวดวิชาเฉพาะ กลุ่มวิชาประเทศศึกษา อินโดนีเซียศึกษา</t>
  </si>
  <si>
    <t>หมวดวิชาเฉพาะ กลุ่มวิชาประเทศศึกษา ฟิลิปปินส์ศึกษา</t>
  </si>
  <si>
    <t>หมวดวิชาเฉพาะ กลุ่มวิชาประเทศศึกษา กลุ่มประเทศซีแอลเอ็มวีศึกษา</t>
  </si>
  <si>
    <t>หมายเหตุ</t>
  </si>
  <si>
    <t>กระจายสัดส่วนภาระงานสอน (กรณีสอนร่วมกันหลายสาขาวิชา/สำนักวิชา)</t>
  </si>
  <si>
    <t>2) หมวดวิชาเฉพาะ 2.2) กลุ่มวิชาพื้นฐาน</t>
  </si>
  <si>
    <t>2) หมวดวิชาเฉพาะ 2.4) กลุ่มวิชาสนับสนุน</t>
  </si>
  <si>
    <t>2) หมวดวิชาเฉพาะ 2.1) กลุ่มวิชาพื้นฐาน 2.1.1) กลุ่มวิชาพื้นฐาน</t>
  </si>
  <si>
    <t>2) หมวดวิชาเฉพาะ 2.1) กลุ่มวิชาพื้นฐาน 2.1.2) กลุ่มวิชาเทคนิค</t>
  </si>
  <si>
    <t>2) หมวดวิชาเฉพาะ 2.1) กลุ่มวิชาพื้นฐาน 2.1.3) กลุ่มวิชาสนับสนุน</t>
  </si>
  <si>
    <t>การศึกษาทางการออกแบบบรรจุภัณฑ์และสื่อประชาสัมพันธ์</t>
  </si>
  <si>
    <t>เฉพาะรายบุคคล</t>
  </si>
  <si>
    <t>2) หมวดวิชาเฉพาะ 2.2) กลุ่มวิชาชีพ 2.2.2) กลุ่มวิชาเทคนิค</t>
  </si>
  <si>
    <t>2) หมวดวิชาเฉพาะ 2.2) กลุ่มวิชาชีพ 2.2.1) กลุ่มวิชาการออกแบบ</t>
  </si>
  <si>
    <t>2) หมวดวิชาเฉพาะ 2.2) กลุ่มวิชาชีพ 2.2.3) กลุ่มวิชาสนับสนุน</t>
  </si>
  <si>
    <t>2) หมวดวิชาเฉพาะ 2.1) กลุ่มวิชาหลัก</t>
  </si>
  <si>
    <t>2) หมวดวิชาเฉพาะ 2.2 กลุ่มวิชาชีพ 2.2.1 กลุ่มวิชาการออกแบบ</t>
  </si>
  <si>
    <t>2) หมวดวิชาเฉพาะ 2.2 กลุ่มวิชาชีพ 2.2.3 กลุ่มวิชาก่อสร้างและเทคโนโลยีอาคาร</t>
  </si>
  <si>
    <t>2) หมวดวิชาเฉพาะ 2.2 กลุ่มวิชาชีพ 2.2.4 กลุ่มวิชาโครงสร้าง</t>
  </si>
  <si>
    <t>2) หมวดวิชาเฉพาะ 2.1 กลุ่มพื้นฐานวิชาชีพ 2.1.2 กลุ่มวิชาสนับสนุน</t>
  </si>
  <si>
    <t>2) หมวดวิชาเฉพาะ 2.1 กลุ่มพื้นฐานวิชาชีพ 2.1.3 กลุ่มวิชาสภาพแวดล้อม</t>
  </si>
  <si>
    <t>2) หมวดวิชาเฉพาะ 2.1 กลุ่มพื้นฐานวิชาชีพ 2.1.1 กลุ่มวิชาวิทยาศาสตร์และคณิตศาสตร์</t>
  </si>
  <si>
    <t>กลุ่มวิชาเฉพาะ กลุ่มวิชาชีพ กลุ่มวิชาสภาพแวดล้อม</t>
  </si>
  <si>
    <t>หมวดวิชาเฉพาะ กลุ่มวิชาเอก แขนงวิชากายภาพบำบัดในกลุ่มเฉพาะสภาวะและการกีฬา</t>
  </si>
  <si>
    <t>หมวดวิชาเฉพาะ กลุ่มวิชาเอก แขนงวิชากายภาพบำบัดชุมชน</t>
  </si>
  <si>
    <t>หมวดวิชาเฉพาะ กลุ่มวิชาเอก แขนงวิชาโครงสร้างและหน้าที่ของร่างกายมนุษย์</t>
  </si>
  <si>
    <t>หมวดวิชาเฉพาะ กลุ่มวิชาพื้นฐาน กลุ่มวิชาวิทยาศาสตร์และคณิตศาสตร์</t>
  </si>
  <si>
    <t>หมวดวิชาเฉพาะ กลุ่มวิชาชีพ กลุ่มวิชาชีพคลินิก</t>
  </si>
  <si>
    <t>หมวดวิชาเฉพาะ กลุ่มวิชาชีพเลือก สำหรับนักศึกษาชั้นปีที่ 4, 5</t>
  </si>
  <si>
    <t>หมวดวิชาเฉพาะ กลุ่มวิชาชีพเลือก สำหรับนักศึกษาชั้นปีที่ 3</t>
  </si>
  <si>
    <t>หมวดวิชาเฉพาะ กลุ่มวิชาชีพ รายวิชาด้านเภสัชศาสตร์สังคมและการบริหาร</t>
  </si>
  <si>
    <t>หมวดวิชาเฉพาะ กลุ่มวิชาชีพ รายวิชาด้านการบริบาลทางเภสัชกรรม</t>
  </si>
  <si>
    <t>หมวดวิชาเฉพาะ กลุ่มวิชาชีพ รายวิชาด้านเภสัชศาสตร์</t>
  </si>
  <si>
    <t>หมวดวิชาเฉพาะ กลุ่มวิชาชีพ รายวิชาโครงการพิเศษ</t>
  </si>
  <si>
    <t>โรงเรือน เครื่องมือ และการจัดการของเสียในฟาร์มเลี้ยง</t>
  </si>
  <si>
    <t>ปศุสัตว์</t>
  </si>
  <si>
    <t xml:space="preserve">หมวดวิชาเฉพาะ กลุ่มวิชาเอกบังคับ </t>
  </si>
  <si>
    <t>หมวดวิชาเฉพาะ กลุ่มวิชาพื้นฐานทางเกษตร วิชาเอกประมง</t>
  </si>
  <si>
    <t>การจัดการและการใช้ประโยชน์จากของเสียโดยเทคนิค</t>
  </si>
  <si>
    <t>ทางชีวภาพ</t>
  </si>
  <si>
    <t>หมวดวิชาเฉพาะ กลุ่มวิชาเลือกด้านทางวิศวกรรมเคมี กลุ่มวิชาด้านกระบวนการและเทคโนโลยี</t>
  </si>
  <si>
    <t xml:space="preserve">หมวดวิชาเฉพาะ กลุ่มวิชาเอกเลือก วิชาทั่วไปทางด้านวิศวกรรมเคมี </t>
  </si>
  <si>
    <t>หมวดวิชาเฉพาะ กลุ่มวิชาเอกเลือก วิชาทางด้านระบบกระบวนการและเทคโนโลยีการแยก</t>
  </si>
  <si>
    <t>หมวดวิชาเฉพาะ กลุ่มวิชาเอกเลือกสำหรับแต่ละแขนงวัสดุ แขนงพอลิเมอร์</t>
  </si>
  <si>
    <t>หมวดวิชาเฉพาะ กลุ่มวิชาเอกเลือก วิชาทั่วไป</t>
  </si>
  <si>
    <t>หมวดวิชาเฉพาะ กลุ่มวิชาบังคับ กลุ่มวิชาชีพเลือกเรียน กลุ่มวิชาชีพการออกแบบบรรจุภัณฑ์และ</t>
  </si>
  <si>
    <t>สื่อประชาสัมพันธ์</t>
  </si>
  <si>
    <t>หมวดวิชาเฉพาะ กลุ่มวิชาเอกบังคับ กลุ่มวิชาประเมินผลและวิเคราะห์ผลกระทบสิ่งแวดล้อม</t>
  </si>
  <si>
    <t>พื้นฐานการออกแบบการทดลองและการเก็บตัวอย่าง</t>
  </si>
  <si>
    <t>ในสภาพแวดล้อมทางทะเล</t>
  </si>
  <si>
    <t>การเดินเรือและเครื่องมือวิทยาศาสตร์เพื่อการสำรวจ</t>
  </si>
  <si>
    <t>ภาคสนามและวิจัย</t>
  </si>
  <si>
    <t>หมวดวิชาเฉพาะ กลุ่มวิชาเอกบังคับ กลุ่มวิชานิเวศวิทยาและพิษวิทยา</t>
  </si>
  <si>
    <t>หมวดวิชาเฉพาะ กลุ่มวิชาเอกเลือก กลุ่มการสื่อสารกับสังคม</t>
  </si>
  <si>
    <t>หมวดวิชาเฉพาะ กลุ่มวิชาเอกเลือก ด้านการจัดการและบริการสารสนเทศ</t>
  </si>
  <si>
    <t>หมวดวิชาเฉพาะ กลุ่มวิชาเอกเลือก ด้านเทคโนโลยีและการสื่อสารสารสนเทศดิจิทัล</t>
  </si>
  <si>
    <t>หมวดวิชาเฉพาะ กลุ่มวิชาเฉพาะด้าน</t>
  </si>
  <si>
    <t>หมวดวิชาศึกษาทั่วไป กลุ่มวิชาสารสนเทศ</t>
  </si>
  <si>
    <t xml:space="preserve">หมวดวิชาเฉพาะ กลุ่มวิชาเอกเลือก </t>
  </si>
  <si>
    <t>หมวดวิชาเฉพาะ กลุ่มวิชาแกน กลุ่มวิชาแกนพื้นฐานสำนักวิชา</t>
  </si>
  <si>
    <t>หมวดวิชาเฉพาะ กลุ่มวิชาแกน กลุ่มวิชาเอกบังคับ</t>
  </si>
  <si>
    <t xml:space="preserve">หมวดวิชาเฉพาะ กลุ่มวิชาแกน </t>
  </si>
  <si>
    <t>หมวดวิชาเฉพาะ  กลุ่มวิชาเอกเลือก</t>
  </si>
  <si>
    <t>หมวดวิชาเฉพาะ  กลุ่มวิชาเอกบังคับ</t>
  </si>
  <si>
    <t>หมวดวิชาเฉพาะ กลุ่มวิชาพื้นฐานทางทางการเกษตร วิชาเลือกเสรีพื้นฐานทางเกษตร</t>
  </si>
  <si>
    <t>หมวดวิชาเฉพาะ กลุ่มวิชาเอกเลือก วิชาเอกวิทยาศาสตร์และเทคโนโลยีอาหาร</t>
  </si>
  <si>
    <t>อ.โกวิท</t>
  </si>
  <si>
    <t>หมวดวิชาเฉพาะ กลุ่มวิชาเฉพาะด้านเลือก รายวิชาสำหรับวิชาเอกชีววิทยาเชิงคำนวณ</t>
  </si>
  <si>
    <t>หมวดวิชาเฉพาะ กลุ่มวิชาพื้นฐานทางคณิตศาสตร์และวิทยาศาสตร์</t>
  </si>
  <si>
    <t>หมวดวิชาเฉพาะ  กลุ่มวิชาพื้นฐานทางคณิตศาสตร์และวิทยาศาสตร์</t>
  </si>
  <si>
    <t>ประสบการณ์คลินิก1 (นิติเวชศาสตร์)</t>
  </si>
  <si>
    <t>ไม่มี</t>
  </si>
  <si>
    <t>ลงทะเบียนตลอดปีการศึกษา ประมวลเกรด 2หน่วยกิตภาคการศึกษาที่ 3</t>
  </si>
  <si>
    <t>PCS-333</t>
  </si>
  <si>
    <t>หลักจุลชีววิทยาและปรสิตวืทยา</t>
  </si>
  <si>
    <t>PCS-334</t>
  </si>
  <si>
    <t>หลักพยาธิวิทยา</t>
  </si>
  <si>
    <t>การทบทวนวรรณกรรมทางวิทยาศาสตร์การแพทย์พื้นฐาน</t>
  </si>
  <si>
    <t xml:space="preserve">ภาษาอังกฤษ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</si>
</sst>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B1mmm\-yy"/>
    <numFmt numFmtId="198" formatCode="&quot;฿&quot;#,##0.00"/>
  </numFmts>
  <fonts count="76">
    <font>
      <sz val="10"/>
      <name val="Arial"/>
      <family val="0"/>
    </font>
    <font>
      <sz val="14"/>
      <name val="Cordia New"/>
      <family val="2"/>
    </font>
    <font>
      <sz val="14"/>
      <color indexed="8"/>
      <name val="Cordia New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4"/>
      <color indexed="8"/>
      <name val="Cordia New"/>
      <family val="2"/>
    </font>
    <font>
      <b/>
      <sz val="14"/>
      <name val="Cordia New"/>
      <family val="2"/>
    </font>
    <font>
      <b/>
      <sz val="13"/>
      <name val="CordiaUPC"/>
      <family val="2"/>
    </font>
    <font>
      <sz val="13"/>
      <name val="CordiaUPC"/>
      <family val="2"/>
    </font>
    <font>
      <sz val="11"/>
      <name val="CordiaUPC"/>
      <family val="2"/>
    </font>
    <font>
      <sz val="12"/>
      <name val="CordiaUPC"/>
      <family val="2"/>
    </font>
    <font>
      <b/>
      <sz val="12"/>
      <name val="CordiaUPC"/>
      <family val="2"/>
    </font>
    <font>
      <i/>
      <sz val="14"/>
      <color indexed="8"/>
      <name val="Cordia New"/>
      <family val="2"/>
    </font>
    <font>
      <i/>
      <sz val="14"/>
      <name val="Cordia New"/>
      <family val="2"/>
    </font>
    <font>
      <sz val="14"/>
      <color indexed="10"/>
      <name val="Cordia New"/>
      <family val="2"/>
    </font>
    <font>
      <sz val="14"/>
      <name val="CordiaUPC"/>
      <family val="2"/>
    </font>
    <font>
      <b/>
      <sz val="14"/>
      <name val="CordiaUPC"/>
      <family val="2"/>
    </font>
    <font>
      <i/>
      <sz val="14"/>
      <name val="CordiaUPC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CordiaUPC"/>
      <family val="2"/>
    </font>
    <font>
      <b/>
      <sz val="14"/>
      <color indexed="10"/>
      <name val="Cordia New"/>
      <family val="2"/>
    </font>
    <font>
      <sz val="14"/>
      <color indexed="8"/>
      <name val="CordiaUPC"/>
      <family val="2"/>
    </font>
    <font>
      <sz val="13"/>
      <color indexed="8"/>
      <name val="CordiaUPC"/>
      <family val="2"/>
    </font>
    <font>
      <b/>
      <sz val="14"/>
      <color indexed="8"/>
      <name val="CordiaUPC"/>
      <family val="2"/>
    </font>
    <font>
      <sz val="13"/>
      <color indexed="10"/>
      <name val="CordiaUPC"/>
      <family val="2"/>
    </font>
    <font>
      <b/>
      <sz val="14"/>
      <color indexed="10"/>
      <name val="CordiaUPC"/>
      <family val="2"/>
    </font>
    <font>
      <sz val="12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ordia New"/>
      <family val="2"/>
    </font>
    <font>
      <sz val="14"/>
      <color rgb="FFFF0000"/>
      <name val="CordiaUPC"/>
      <family val="2"/>
    </font>
    <font>
      <b/>
      <sz val="14"/>
      <color rgb="FFFF0000"/>
      <name val="Cordia New"/>
      <family val="2"/>
    </font>
    <font>
      <sz val="14"/>
      <color theme="1"/>
      <name val="CordiaUPC"/>
      <family val="2"/>
    </font>
    <font>
      <sz val="14"/>
      <color theme="1"/>
      <name val="Cordia New"/>
      <family val="2"/>
    </font>
    <font>
      <sz val="13"/>
      <color theme="1"/>
      <name val="CordiaUPC"/>
      <family val="2"/>
    </font>
    <font>
      <b/>
      <sz val="14"/>
      <color theme="1"/>
      <name val="CordiaUPC"/>
      <family val="2"/>
    </font>
    <font>
      <b/>
      <sz val="14"/>
      <color theme="1"/>
      <name val="Cordia New"/>
      <family val="2"/>
    </font>
    <font>
      <sz val="13"/>
      <color rgb="FFFF0000"/>
      <name val="CordiaUPC"/>
      <family val="2"/>
    </font>
    <font>
      <b/>
      <sz val="14"/>
      <color rgb="FFFF0000"/>
      <name val="CordiaUPC"/>
      <family val="2"/>
    </font>
    <font>
      <sz val="12"/>
      <color theme="1"/>
      <name val="Cordia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>
      <alignment/>
      <protection/>
    </xf>
  </cellStyleXfs>
  <cellXfs count="446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33" borderId="10" xfId="62" applyNumberFormat="1" applyFont="1" applyFill="1" applyBorder="1" applyAlignment="1">
      <alignment horizontal="center"/>
      <protection/>
    </xf>
    <xf numFmtId="3" fontId="1" fillId="0" borderId="0" xfId="0" applyNumberFormat="1" applyFont="1" applyAlignment="1">
      <alignment/>
    </xf>
    <xf numFmtId="3" fontId="2" fillId="33" borderId="11" xfId="62" applyNumberFormat="1" applyFont="1" applyFill="1" applyBorder="1" applyAlignment="1">
      <alignment horizontal="center"/>
      <protection/>
    </xf>
    <xf numFmtId="0" fontId="1" fillId="34" borderId="0" xfId="0" applyFont="1" applyFill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7" fillId="33" borderId="16" xfId="0" applyNumberFormat="1" applyFont="1" applyFill="1" applyBorder="1" applyAlignment="1">
      <alignment horizontal="center"/>
    </xf>
    <xf numFmtId="192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3" fontId="7" fillId="0" borderId="20" xfId="0" applyNumberFormat="1" applyFont="1" applyBorder="1" applyAlignment="1">
      <alignment horizontal="center"/>
    </xf>
    <xf numFmtId="192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4" xfId="0" applyNumberFormat="1" applyFont="1" applyBorder="1" applyAlignment="1">
      <alignment horizontal="center"/>
    </xf>
    <xf numFmtId="192" fontId="8" fillId="0" borderId="24" xfId="0" applyNumberFormat="1" applyFont="1" applyFill="1" applyBorder="1" applyAlignment="1">
      <alignment horizontal="center"/>
    </xf>
    <xf numFmtId="192" fontId="7" fillId="0" borderId="24" xfId="0" applyNumberFormat="1" applyFont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3" fontId="8" fillId="0" borderId="24" xfId="0" applyNumberFormat="1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4" xfId="0" applyNumberFormat="1" applyFont="1" applyBorder="1" applyAlignment="1">
      <alignment horizontal="center"/>
    </xf>
    <xf numFmtId="192" fontId="8" fillId="0" borderId="24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3" fontId="8" fillId="0" borderId="27" xfId="0" applyNumberFormat="1" applyFont="1" applyBorder="1" applyAlignment="1">
      <alignment horizontal="center"/>
    </xf>
    <xf numFmtId="192" fontId="8" fillId="0" borderId="27" xfId="0" applyNumberFormat="1" applyFont="1" applyBorder="1" applyAlignment="1">
      <alignment horizontal="center"/>
    </xf>
    <xf numFmtId="0" fontId="5" fillId="35" borderId="24" xfId="70" applyFont="1" applyFill="1" applyBorder="1" applyAlignment="1">
      <alignment horizontal="left" wrapText="1"/>
      <protection/>
    </xf>
    <xf numFmtId="0" fontId="5" fillId="35" borderId="28" xfId="70" applyFont="1" applyFill="1" applyBorder="1" applyAlignment="1">
      <alignment horizontal="left" wrapText="1"/>
      <protection/>
    </xf>
    <xf numFmtId="0" fontId="12" fillId="36" borderId="24" xfId="70" applyFont="1" applyFill="1" applyBorder="1" applyAlignment="1">
      <alignment horizontal="left" wrapText="1"/>
      <protection/>
    </xf>
    <xf numFmtId="0" fontId="12" fillId="36" borderId="24" xfId="70" applyFont="1" applyFill="1" applyBorder="1" applyAlignment="1">
      <alignment horizontal="center" wrapText="1"/>
      <protection/>
    </xf>
    <xf numFmtId="3" fontId="12" fillId="36" borderId="24" xfId="70" applyNumberFormat="1" applyFont="1" applyFill="1" applyBorder="1" applyAlignment="1">
      <alignment horizontal="center" wrapText="1"/>
      <protection/>
    </xf>
    <xf numFmtId="0" fontId="13" fillId="34" borderId="0" xfId="0" applyFont="1" applyFill="1" applyAlignment="1">
      <alignment vertical="top"/>
    </xf>
    <xf numFmtId="3" fontId="12" fillId="36" borderId="24" xfId="70" applyNumberFormat="1" applyFont="1" applyFill="1" applyBorder="1" applyAlignment="1">
      <alignment horizontal="left" wrapText="1"/>
      <protection/>
    </xf>
    <xf numFmtId="0" fontId="2" fillId="36" borderId="24" xfId="70" applyFont="1" applyFill="1" applyBorder="1" applyAlignment="1">
      <alignment horizontal="left" wrapText="1"/>
      <protection/>
    </xf>
    <xf numFmtId="0" fontId="5" fillId="36" borderId="29" xfId="63" applyFont="1" applyFill="1" applyBorder="1" applyAlignment="1">
      <alignment horizontal="center" wrapText="1"/>
      <protection/>
    </xf>
    <xf numFmtId="3" fontId="5" fillId="36" borderId="29" xfId="63" applyNumberFormat="1" applyFont="1" applyFill="1" applyBorder="1" applyAlignment="1">
      <alignment horizontal="center" wrapText="1"/>
      <protection/>
    </xf>
    <xf numFmtId="0" fontId="5" fillId="36" borderId="24" xfId="70" applyFont="1" applyFill="1" applyBorder="1" applyAlignment="1">
      <alignment horizontal="left" wrapText="1"/>
      <protection/>
    </xf>
    <xf numFmtId="0" fontId="5" fillId="35" borderId="24" xfId="70" applyFont="1" applyFill="1" applyBorder="1" applyAlignment="1">
      <alignment horizontal="center" wrapText="1"/>
      <protection/>
    </xf>
    <xf numFmtId="3" fontId="5" fillId="35" borderId="24" xfId="70" applyNumberFormat="1" applyFont="1" applyFill="1" applyBorder="1" applyAlignment="1">
      <alignment horizontal="center" wrapText="1"/>
      <protection/>
    </xf>
    <xf numFmtId="0" fontId="6" fillId="34" borderId="0" xfId="0" applyFont="1" applyFill="1" applyAlignment="1">
      <alignment vertical="top"/>
    </xf>
    <xf numFmtId="0" fontId="5" fillId="35" borderId="28" xfId="70" applyFont="1" applyFill="1" applyBorder="1" applyAlignment="1">
      <alignment horizontal="center" wrapText="1"/>
      <protection/>
    </xf>
    <xf numFmtId="3" fontId="5" fillId="35" borderId="28" xfId="70" applyNumberFormat="1" applyFont="1" applyFill="1" applyBorder="1" applyAlignment="1">
      <alignment horizontal="center" wrapText="1"/>
      <protection/>
    </xf>
    <xf numFmtId="0" fontId="5" fillId="36" borderId="24" xfId="70" applyFont="1" applyFill="1" applyBorder="1" applyAlignment="1">
      <alignment horizontal="center" wrapText="1"/>
      <protection/>
    </xf>
    <xf numFmtId="0" fontId="6" fillId="36" borderId="24" xfId="70" applyFont="1" applyFill="1" applyBorder="1" applyAlignment="1">
      <alignment horizontal="left" wrapText="1"/>
      <protection/>
    </xf>
    <xf numFmtId="3" fontId="6" fillId="36" borderId="29" xfId="63" applyNumberFormat="1" applyFont="1" applyFill="1" applyBorder="1" applyAlignment="1">
      <alignment horizontal="center" wrapText="1"/>
      <protection/>
    </xf>
    <xf numFmtId="0" fontId="6" fillId="36" borderId="29" xfId="63" applyFont="1" applyFill="1" applyBorder="1" applyAlignment="1">
      <alignment horizontal="center" wrapText="1"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36" borderId="30" xfId="63" applyFont="1" applyFill="1" applyBorder="1" applyAlignment="1">
      <alignment horizontal="center" wrapText="1"/>
      <protection/>
    </xf>
    <xf numFmtId="3" fontId="6" fillId="36" borderId="30" xfId="63" applyNumberFormat="1" applyFont="1" applyFill="1" applyBorder="1" applyAlignment="1">
      <alignment horizontal="center" wrapText="1"/>
      <protection/>
    </xf>
    <xf numFmtId="3" fontId="5" fillId="36" borderId="24" xfId="70" applyNumberFormat="1" applyFont="1" applyFill="1" applyBorder="1" applyAlignment="1">
      <alignment horizontal="center" wrapText="1"/>
      <protection/>
    </xf>
    <xf numFmtId="3" fontId="5" fillId="36" borderId="24" xfId="70" applyNumberFormat="1" applyFont="1" applyFill="1" applyBorder="1" applyAlignment="1">
      <alignment horizontal="left" wrapText="1"/>
      <protection/>
    </xf>
    <xf numFmtId="3" fontId="5" fillId="37" borderId="31" xfId="62" applyNumberFormat="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5" fillId="36" borderId="28" xfId="70" applyFont="1" applyFill="1" applyBorder="1" applyAlignment="1">
      <alignment horizontal="left" wrapText="1"/>
      <protection/>
    </xf>
    <xf numFmtId="0" fontId="5" fillId="36" borderId="28" xfId="70" applyFont="1" applyFill="1" applyBorder="1" applyAlignment="1">
      <alignment horizontal="center" wrapText="1"/>
      <protection/>
    </xf>
    <xf numFmtId="3" fontId="5" fillId="36" borderId="28" xfId="70" applyNumberFormat="1" applyFont="1" applyFill="1" applyBorder="1" applyAlignment="1">
      <alignment horizontal="center" wrapText="1"/>
      <protection/>
    </xf>
    <xf numFmtId="0" fontId="6" fillId="34" borderId="32" xfId="0" applyFont="1" applyFill="1" applyBorder="1" applyAlignment="1">
      <alignment vertical="top"/>
    </xf>
    <xf numFmtId="0" fontId="14" fillId="38" borderId="33" xfId="60" applyFont="1" applyFill="1" applyBorder="1" applyAlignment="1">
      <alignment horizontal="left" wrapText="1"/>
      <protection/>
    </xf>
    <xf numFmtId="0" fontId="14" fillId="38" borderId="33" xfId="60" applyFont="1" applyFill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20" xfId="0" applyNumberFormat="1" applyFont="1" applyBorder="1" applyAlignment="1">
      <alignment horizontal="center"/>
    </xf>
    <xf numFmtId="192" fontId="8" fillId="0" borderId="20" xfId="0" applyNumberFormat="1" applyFont="1" applyBorder="1" applyAlignment="1">
      <alignment horizontal="center"/>
    </xf>
    <xf numFmtId="0" fontId="5" fillId="36" borderId="20" xfId="70" applyFont="1" applyFill="1" applyBorder="1" applyAlignment="1">
      <alignment horizontal="left" wrapText="1"/>
      <protection/>
    </xf>
    <xf numFmtId="0" fontId="5" fillId="35" borderId="20" xfId="70" applyFont="1" applyFill="1" applyBorder="1" applyAlignment="1">
      <alignment horizontal="left" wrapText="1"/>
      <protection/>
    </xf>
    <xf numFmtId="3" fontId="5" fillId="35" borderId="20" xfId="70" applyNumberFormat="1" applyFont="1" applyFill="1" applyBorder="1" applyAlignment="1">
      <alignment horizontal="center" wrapText="1"/>
      <protection/>
    </xf>
    <xf numFmtId="0" fontId="5" fillId="36" borderId="34" xfId="63" applyFont="1" applyFill="1" applyBorder="1" applyAlignment="1">
      <alignment horizontal="center" wrapText="1"/>
      <protection/>
    </xf>
    <xf numFmtId="3" fontId="5" fillId="36" borderId="34" xfId="63" applyNumberFormat="1" applyFont="1" applyFill="1" applyBorder="1" applyAlignment="1">
      <alignment horizontal="center" wrapText="1"/>
      <protection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0" fontId="6" fillId="35" borderId="24" xfId="70" applyFont="1" applyFill="1" applyBorder="1" applyAlignment="1">
      <alignment horizontal="left" wrapText="1"/>
      <protection/>
    </xf>
    <xf numFmtId="3" fontId="6" fillId="35" borderId="24" xfId="70" applyNumberFormat="1" applyFont="1" applyFill="1" applyBorder="1" applyAlignment="1">
      <alignment horizontal="center" wrapText="1"/>
      <protection/>
    </xf>
    <xf numFmtId="0" fontId="6" fillId="35" borderId="28" xfId="70" applyFont="1" applyFill="1" applyBorder="1" applyAlignment="1">
      <alignment horizontal="left" wrapText="1"/>
      <protection/>
    </xf>
    <xf numFmtId="0" fontId="6" fillId="35" borderId="28" xfId="70" applyFont="1" applyFill="1" applyBorder="1" applyAlignment="1">
      <alignment horizontal="center" wrapText="1"/>
      <protection/>
    </xf>
    <xf numFmtId="3" fontId="6" fillId="35" borderId="28" xfId="70" applyNumberFormat="1" applyFont="1" applyFill="1" applyBorder="1" applyAlignment="1">
      <alignment horizontal="center" wrapText="1"/>
      <protection/>
    </xf>
    <xf numFmtId="0" fontId="6" fillId="36" borderId="24" xfId="70" applyFont="1" applyFill="1" applyBorder="1" applyAlignment="1">
      <alignment horizontal="center" wrapText="1"/>
      <protection/>
    </xf>
    <xf numFmtId="3" fontId="6" fillId="36" borderId="24" xfId="70" applyNumberFormat="1" applyFont="1" applyFill="1" applyBorder="1" applyAlignment="1">
      <alignment horizontal="center" wrapText="1"/>
      <protection/>
    </xf>
    <xf numFmtId="3" fontId="6" fillId="36" borderId="24" xfId="70" applyNumberFormat="1" applyFont="1" applyFill="1" applyBorder="1" applyAlignment="1">
      <alignment horizontal="left" wrapText="1"/>
      <protection/>
    </xf>
    <xf numFmtId="3" fontId="6" fillId="34" borderId="0" xfId="0" applyNumberFormat="1" applyFont="1" applyFill="1" applyAlignment="1">
      <alignment vertical="top"/>
    </xf>
    <xf numFmtId="0" fontId="6" fillId="36" borderId="24" xfId="70" applyFont="1" applyFill="1" applyBorder="1" applyAlignment="1">
      <alignment horizontal="left" wrapText="1"/>
      <protection/>
    </xf>
    <xf numFmtId="0" fontId="6" fillId="36" borderId="24" xfId="70" applyFont="1" applyFill="1" applyBorder="1" applyAlignment="1">
      <alignment horizontal="center" wrapText="1"/>
      <protection/>
    </xf>
    <xf numFmtId="3" fontId="6" fillId="36" borderId="24" xfId="70" applyNumberFormat="1" applyFont="1" applyFill="1" applyBorder="1" applyAlignment="1">
      <alignment horizontal="center" wrapText="1"/>
      <protection/>
    </xf>
    <xf numFmtId="0" fontId="6" fillId="34" borderId="0" xfId="0" applyFont="1" applyFill="1" applyAlignment="1">
      <alignment vertical="top"/>
    </xf>
    <xf numFmtId="3" fontId="6" fillId="36" borderId="24" xfId="70" applyNumberFormat="1" applyFont="1" applyFill="1" applyBorder="1" applyAlignment="1">
      <alignment horizontal="left" wrapText="1"/>
      <protection/>
    </xf>
    <xf numFmtId="0" fontId="65" fillId="0" borderId="0" xfId="0" applyFont="1" applyAlignment="1">
      <alignment/>
    </xf>
    <xf numFmtId="3" fontId="1" fillId="0" borderId="24" xfId="0" applyNumberFormat="1" applyFont="1" applyBorder="1" applyAlignment="1">
      <alignment horizontal="center"/>
    </xf>
    <xf numFmtId="0" fontId="2" fillId="36" borderId="28" xfId="70" applyFont="1" applyFill="1" applyBorder="1" applyAlignment="1">
      <alignment horizontal="left" wrapText="1"/>
      <protection/>
    </xf>
    <xf numFmtId="3" fontId="5" fillId="36" borderId="35" xfId="63" applyNumberFormat="1" applyFont="1" applyFill="1" applyBorder="1" applyAlignment="1">
      <alignment horizontal="center" wrapText="1"/>
      <protection/>
    </xf>
    <xf numFmtId="0" fontId="2" fillId="0" borderId="24" xfId="61" applyFont="1" applyFill="1" applyBorder="1" applyAlignment="1">
      <alignment horizontal="left" wrapText="1"/>
      <protection/>
    </xf>
    <xf numFmtId="0" fontId="14" fillId="38" borderId="36" xfId="60" applyFont="1" applyFill="1" applyBorder="1" applyAlignment="1">
      <alignment horizontal="left" wrapText="1"/>
      <protection/>
    </xf>
    <xf numFmtId="0" fontId="14" fillId="38" borderId="36" xfId="60" applyFont="1" applyFill="1" applyBorder="1" applyAlignment="1">
      <alignment horizontal="center" wrapText="1"/>
      <protection/>
    </xf>
    <xf numFmtId="0" fontId="2" fillId="0" borderId="28" xfId="61" applyFont="1" applyFill="1" applyBorder="1" applyAlignment="1">
      <alignment horizontal="left" wrapText="1"/>
      <protection/>
    </xf>
    <xf numFmtId="0" fontId="5" fillId="36" borderId="20" xfId="70" applyFont="1" applyFill="1" applyBorder="1" applyAlignment="1">
      <alignment horizontal="center" wrapText="1"/>
      <protection/>
    </xf>
    <xf numFmtId="3" fontId="5" fillId="36" borderId="20" xfId="70" applyNumberFormat="1" applyFont="1" applyFill="1" applyBorder="1" applyAlignment="1">
      <alignment horizontal="center" wrapText="1"/>
      <protection/>
    </xf>
    <xf numFmtId="0" fontId="8" fillId="39" borderId="21" xfId="0" applyFont="1" applyFill="1" applyBorder="1" applyAlignment="1">
      <alignment/>
    </xf>
    <xf numFmtId="0" fontId="8" fillId="39" borderId="23" xfId="0" applyFont="1" applyFill="1" applyBorder="1" applyAlignment="1">
      <alignment/>
    </xf>
    <xf numFmtId="3" fontId="8" fillId="39" borderId="24" xfId="0" applyNumberFormat="1" applyFont="1" applyFill="1" applyBorder="1" applyAlignment="1">
      <alignment horizontal="center"/>
    </xf>
    <xf numFmtId="192" fontId="8" fillId="39" borderId="24" xfId="0" applyNumberFormat="1" applyFont="1" applyFill="1" applyBorder="1" applyAlignment="1">
      <alignment horizontal="center"/>
    </xf>
    <xf numFmtId="0" fontId="8" fillId="39" borderId="0" xfId="0" applyFont="1" applyFill="1" applyAlignment="1">
      <alignment/>
    </xf>
    <xf numFmtId="0" fontId="6" fillId="36" borderId="37" xfId="63" applyFont="1" applyFill="1" applyBorder="1" applyAlignment="1">
      <alignment horizontal="center" wrapText="1"/>
      <protection/>
    </xf>
    <xf numFmtId="3" fontId="6" fillId="36" borderId="37" xfId="63" applyNumberFormat="1" applyFont="1" applyFill="1" applyBorder="1" applyAlignment="1">
      <alignment horizontal="center" wrapText="1"/>
      <protection/>
    </xf>
    <xf numFmtId="0" fontId="6" fillId="36" borderId="20" xfId="70" applyFont="1" applyFill="1" applyBorder="1" applyAlignment="1">
      <alignment horizontal="left" wrapText="1"/>
      <protection/>
    </xf>
    <xf numFmtId="3" fontId="6" fillId="36" borderId="38" xfId="63" applyNumberFormat="1" applyFont="1" applyFill="1" applyBorder="1" applyAlignment="1">
      <alignment horizontal="center" wrapText="1"/>
      <protection/>
    </xf>
    <xf numFmtId="3" fontId="14" fillId="38" borderId="33" xfId="60" applyNumberFormat="1" applyFont="1" applyFill="1" applyBorder="1" applyAlignment="1">
      <alignment horizontal="center" wrapText="1"/>
      <protection/>
    </xf>
    <xf numFmtId="3" fontId="14" fillId="38" borderId="36" xfId="60" applyNumberFormat="1" applyFont="1" applyFill="1" applyBorder="1" applyAlignment="1">
      <alignment horizontal="center" wrapText="1"/>
      <protection/>
    </xf>
    <xf numFmtId="0" fontId="15" fillId="0" borderId="0" xfId="0" applyFont="1" applyAlignment="1">
      <alignment/>
    </xf>
    <xf numFmtId="0" fontId="66" fillId="39" borderId="21" xfId="0" applyFont="1" applyFill="1" applyBorder="1" applyAlignment="1">
      <alignment/>
    </xf>
    <xf numFmtId="0" fontId="66" fillId="39" borderId="39" xfId="0" applyFont="1" applyFill="1" applyBorder="1" applyAlignment="1">
      <alignment horizontal="center"/>
    </xf>
    <xf numFmtId="0" fontId="66" fillId="39" borderId="39" xfId="0" applyFont="1" applyFill="1" applyBorder="1" applyAlignment="1">
      <alignment/>
    </xf>
    <xf numFmtId="0" fontId="66" fillId="0" borderId="0" xfId="0" applyFont="1" applyAlignment="1">
      <alignment/>
    </xf>
    <xf numFmtId="3" fontId="66" fillId="39" borderId="4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67" fillId="36" borderId="24" xfId="70" applyFont="1" applyFill="1" applyBorder="1" applyAlignment="1">
      <alignment horizontal="left" wrapText="1"/>
      <protection/>
    </xf>
    <xf numFmtId="3" fontId="67" fillId="36" borderId="29" xfId="63" applyNumberFormat="1" applyFont="1" applyFill="1" applyBorder="1" applyAlignment="1">
      <alignment horizontal="center" wrapText="1"/>
      <protection/>
    </xf>
    <xf numFmtId="0" fontId="65" fillId="34" borderId="0" xfId="0" applyFont="1" applyFill="1" applyAlignment="1">
      <alignment vertical="top"/>
    </xf>
    <xf numFmtId="3" fontId="15" fillId="0" borderId="0" xfId="0" applyNumberFormat="1" applyFont="1" applyAlignment="1">
      <alignment/>
    </xf>
    <xf numFmtId="0" fontId="15" fillId="0" borderId="41" xfId="0" applyFont="1" applyBorder="1" applyAlignment="1">
      <alignment/>
    </xf>
    <xf numFmtId="0" fontId="15" fillId="0" borderId="41" xfId="0" applyFont="1" applyBorder="1" applyAlignment="1">
      <alignment horizontal="center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3" fontId="15" fillId="33" borderId="10" xfId="62" applyNumberFormat="1" applyFont="1" applyFill="1" applyBorder="1" applyAlignment="1">
      <alignment horizontal="center"/>
      <protection/>
    </xf>
    <xf numFmtId="3" fontId="15" fillId="33" borderId="11" xfId="62" applyNumberFormat="1" applyFont="1" applyFill="1" applyBorder="1" applyAlignment="1">
      <alignment horizontal="center"/>
      <protection/>
    </xf>
    <xf numFmtId="3" fontId="16" fillId="37" borderId="31" xfId="62" applyNumberFormat="1" applyFont="1" applyFill="1" applyBorder="1" applyAlignment="1">
      <alignment horizontal="center"/>
      <protection/>
    </xf>
    <xf numFmtId="0" fontId="16" fillId="35" borderId="24" xfId="70" applyFont="1" applyFill="1" applyBorder="1" applyAlignment="1">
      <alignment horizontal="left" wrapText="1"/>
      <protection/>
    </xf>
    <xf numFmtId="0" fontId="16" fillId="35" borderId="24" xfId="70" applyFont="1" applyFill="1" applyBorder="1" applyAlignment="1">
      <alignment horizontal="center" wrapText="1"/>
      <protection/>
    </xf>
    <xf numFmtId="3" fontId="16" fillId="35" borderId="24" xfId="70" applyNumberFormat="1" applyFont="1" applyFill="1" applyBorder="1" applyAlignment="1">
      <alignment horizontal="center" wrapText="1"/>
      <protection/>
    </xf>
    <xf numFmtId="0" fontId="16" fillId="34" borderId="0" xfId="0" applyFont="1" applyFill="1" applyAlignment="1">
      <alignment vertical="top"/>
    </xf>
    <xf numFmtId="0" fontId="16" fillId="36" borderId="24" xfId="70" applyFont="1" applyFill="1" applyBorder="1" applyAlignment="1">
      <alignment horizontal="left" wrapText="1"/>
      <protection/>
    </xf>
    <xf numFmtId="0" fontId="16" fillId="36" borderId="24" xfId="70" applyFont="1" applyFill="1" applyBorder="1" applyAlignment="1">
      <alignment horizontal="center" wrapText="1"/>
      <protection/>
    </xf>
    <xf numFmtId="3" fontId="16" fillId="36" borderId="24" xfId="70" applyNumberFormat="1" applyFont="1" applyFill="1" applyBorder="1" applyAlignment="1">
      <alignment horizontal="center" wrapText="1"/>
      <protection/>
    </xf>
    <xf numFmtId="3" fontId="16" fillId="36" borderId="24" xfId="70" applyNumberFormat="1" applyFont="1" applyFill="1" applyBorder="1" applyAlignment="1">
      <alignment horizontal="left" wrapText="1"/>
      <protection/>
    </xf>
    <xf numFmtId="0" fontId="17" fillId="36" borderId="24" xfId="70" applyFont="1" applyFill="1" applyBorder="1" applyAlignment="1">
      <alignment horizontal="left" wrapText="1"/>
      <protection/>
    </xf>
    <xf numFmtId="0" fontId="17" fillId="36" borderId="24" xfId="70" applyFont="1" applyFill="1" applyBorder="1" applyAlignment="1">
      <alignment horizontal="center" wrapText="1"/>
      <protection/>
    </xf>
    <xf numFmtId="3" fontId="17" fillId="36" borderId="24" xfId="70" applyNumberFormat="1" applyFont="1" applyFill="1" applyBorder="1" applyAlignment="1">
      <alignment horizontal="center" wrapText="1"/>
      <protection/>
    </xf>
    <xf numFmtId="0" fontId="17" fillId="34" borderId="0" xfId="0" applyFont="1" applyFill="1" applyAlignment="1">
      <alignment vertical="top"/>
    </xf>
    <xf numFmtId="3" fontId="17" fillId="36" borderId="24" xfId="70" applyNumberFormat="1" applyFont="1" applyFill="1" applyBorder="1" applyAlignment="1">
      <alignment horizontal="left" wrapText="1"/>
      <protection/>
    </xf>
    <xf numFmtId="3" fontId="16" fillId="36" borderId="37" xfId="63" applyNumberFormat="1" applyFont="1" applyFill="1" applyBorder="1" applyAlignment="1">
      <alignment horizontal="center" wrapText="1"/>
      <protection/>
    </xf>
    <xf numFmtId="0" fontId="15" fillId="36" borderId="24" xfId="70" applyFont="1" applyFill="1" applyBorder="1" applyAlignment="1">
      <alignment horizontal="center" wrapText="1"/>
      <protection/>
    </xf>
    <xf numFmtId="0" fontId="15" fillId="36" borderId="24" xfId="70" applyFont="1" applyFill="1" applyBorder="1" applyAlignment="1">
      <alignment horizontal="left" wrapText="1"/>
      <protection/>
    </xf>
    <xf numFmtId="0" fontId="15" fillId="34" borderId="0" xfId="0" applyFont="1" applyFill="1" applyAlignment="1">
      <alignment vertical="top"/>
    </xf>
    <xf numFmtId="0" fontId="16" fillId="36" borderId="20" xfId="70" applyFont="1" applyFill="1" applyBorder="1" applyAlignment="1">
      <alignment horizontal="left" wrapText="1"/>
      <protection/>
    </xf>
    <xf numFmtId="0" fontId="16" fillId="36" borderId="20" xfId="70" applyFont="1" applyFill="1" applyBorder="1" applyAlignment="1">
      <alignment horizontal="center" wrapText="1"/>
      <protection/>
    </xf>
    <xf numFmtId="3" fontId="16" fillId="36" borderId="38" xfId="63" applyNumberFormat="1" applyFont="1" applyFill="1" applyBorder="1" applyAlignment="1">
      <alignment horizontal="center" wrapText="1"/>
      <protection/>
    </xf>
    <xf numFmtId="3" fontId="15" fillId="0" borderId="0" xfId="0" applyNumberFormat="1" applyFont="1" applyAlignment="1">
      <alignment horizontal="center"/>
    </xf>
    <xf numFmtId="3" fontId="16" fillId="36" borderId="29" xfId="63" applyNumberFormat="1" applyFont="1" applyFill="1" applyBorder="1" applyAlignment="1">
      <alignment horizontal="center" wrapText="1"/>
      <protection/>
    </xf>
    <xf numFmtId="3" fontId="15" fillId="0" borderId="29" xfId="0" applyNumberFormat="1" applyFont="1" applyBorder="1" applyAlignment="1">
      <alignment horizontal="center"/>
    </xf>
    <xf numFmtId="0" fontId="15" fillId="0" borderId="42" xfId="0" applyFont="1" applyBorder="1" applyAlignment="1">
      <alignment/>
    </xf>
    <xf numFmtId="0" fontId="15" fillId="0" borderId="42" xfId="0" applyFont="1" applyBorder="1" applyAlignment="1">
      <alignment horizontal="center"/>
    </xf>
    <xf numFmtId="3" fontId="15" fillId="0" borderId="41" xfId="0" applyNumberFormat="1" applyFont="1" applyBorder="1" applyAlignment="1">
      <alignment horizontal="center"/>
    </xf>
    <xf numFmtId="3" fontId="15" fillId="0" borderId="42" xfId="0" applyNumberFormat="1" applyFont="1" applyBorder="1" applyAlignment="1">
      <alignment horizontal="center"/>
    </xf>
    <xf numFmtId="3" fontId="15" fillId="0" borderId="43" xfId="0" applyNumberFormat="1" applyFont="1" applyBorder="1" applyAlignment="1">
      <alignment horizontal="center"/>
    </xf>
    <xf numFmtId="0" fontId="15" fillId="0" borderId="41" xfId="58" applyFont="1" applyBorder="1">
      <alignment/>
      <protection/>
    </xf>
    <xf numFmtId="0" fontId="15" fillId="0" borderId="41" xfId="58" applyFont="1" applyBorder="1" applyAlignment="1">
      <alignment horizontal="center"/>
      <protection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92" fontId="7" fillId="0" borderId="0" xfId="0" applyNumberFormat="1" applyFont="1" applyAlignment="1">
      <alignment horizontal="center"/>
    </xf>
    <xf numFmtId="0" fontId="8" fillId="39" borderId="0" xfId="0" applyFont="1" applyFill="1" applyAlignment="1">
      <alignment horizontal="center"/>
    </xf>
    <xf numFmtId="19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9" fillId="0" borderId="0" xfId="0" applyFont="1" applyAlignment="1">
      <alignment vertical="top" wrapText="1"/>
    </xf>
    <xf numFmtId="0" fontId="69" fillId="39" borderId="29" xfId="0" applyFont="1" applyFill="1" applyBorder="1" applyAlignment="1">
      <alignment vertical="top" wrapText="1"/>
    </xf>
    <xf numFmtId="0" fontId="69" fillId="39" borderId="29" xfId="0" applyFont="1" applyFill="1" applyBorder="1" applyAlignment="1">
      <alignment horizontal="center" vertical="top" wrapText="1"/>
    </xf>
    <xf numFmtId="0" fontId="69" fillId="39" borderId="44" xfId="0" applyNumberFormat="1" applyFont="1" applyFill="1" applyBorder="1" applyAlignment="1">
      <alignment horizontal="center" vertical="top" wrapText="1"/>
    </xf>
    <xf numFmtId="3" fontId="69" fillId="39" borderId="29" xfId="0" applyNumberFormat="1" applyFont="1" applyFill="1" applyBorder="1" applyAlignment="1">
      <alignment horizontal="center" vertical="top" wrapText="1"/>
    </xf>
    <xf numFmtId="3" fontId="69" fillId="39" borderId="4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24" xfId="61" applyFont="1" applyFill="1" applyBorder="1" applyAlignment="1">
      <alignment horizontal="left" wrapText="1"/>
      <protection/>
    </xf>
    <xf numFmtId="0" fontId="1" fillId="0" borderId="24" xfId="61" applyFont="1" applyFill="1" applyBorder="1" applyAlignment="1">
      <alignment horizontal="center" wrapText="1"/>
      <protection/>
    </xf>
    <xf numFmtId="3" fontId="1" fillId="0" borderId="24" xfId="61" applyNumberFormat="1" applyFont="1" applyFill="1" applyBorder="1" applyAlignment="1">
      <alignment horizontal="center" wrapText="1"/>
      <protection/>
    </xf>
    <xf numFmtId="191" fontId="8" fillId="0" borderId="24" xfId="0" applyNumberFormat="1" applyFont="1" applyFill="1" applyBorder="1" applyAlignment="1">
      <alignment horizontal="center"/>
    </xf>
    <xf numFmtId="0" fontId="65" fillId="39" borderId="29" xfId="0" applyFont="1" applyFill="1" applyBorder="1" applyAlignment="1">
      <alignment vertical="top" wrapText="1"/>
    </xf>
    <xf numFmtId="0" fontId="65" fillId="39" borderId="29" xfId="0" applyFont="1" applyFill="1" applyBorder="1" applyAlignment="1">
      <alignment horizontal="center" vertical="top" wrapText="1"/>
    </xf>
    <xf numFmtId="0" fontId="65" fillId="39" borderId="44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vertical="top" wrapText="1"/>
    </xf>
    <xf numFmtId="3" fontId="65" fillId="39" borderId="29" xfId="0" applyNumberFormat="1" applyFont="1" applyFill="1" applyBorder="1" applyAlignment="1">
      <alignment horizontal="center" vertical="top" wrapText="1"/>
    </xf>
    <xf numFmtId="0" fontId="67" fillId="34" borderId="0" xfId="0" applyFont="1" applyFill="1" applyAlignment="1">
      <alignment vertical="top"/>
    </xf>
    <xf numFmtId="0" fontId="67" fillId="36" borderId="29" xfId="63" applyFont="1" applyFill="1" applyBorder="1" applyAlignment="1">
      <alignment horizontal="center" wrapText="1"/>
      <protection/>
    </xf>
    <xf numFmtId="0" fontId="6" fillId="36" borderId="45" xfId="70" applyFont="1" applyFill="1" applyBorder="1" applyAlignment="1">
      <alignment horizontal="left" wrapText="1"/>
      <protection/>
    </xf>
    <xf numFmtId="192" fontId="7" fillId="0" borderId="0" xfId="0" applyNumberFormat="1" applyFont="1" applyAlignment="1">
      <alignment/>
    </xf>
    <xf numFmtId="192" fontId="8" fillId="0" borderId="0" xfId="0" applyNumberFormat="1" applyFont="1" applyAlignment="1">
      <alignment/>
    </xf>
    <xf numFmtId="192" fontId="8" fillId="0" borderId="0" xfId="0" applyNumberFormat="1" applyFont="1" applyAlignment="1">
      <alignment horizontal="center"/>
    </xf>
    <xf numFmtId="192" fontId="8" fillId="39" borderId="0" xfId="0" applyNumberFormat="1" applyFont="1" applyFill="1" applyAlignment="1">
      <alignment horizontal="center"/>
    </xf>
    <xf numFmtId="3" fontId="5" fillId="37" borderId="46" xfId="62" applyNumberFormat="1" applyFont="1" applyFill="1" applyBorder="1" applyAlignment="1">
      <alignment horizontal="center"/>
      <protection/>
    </xf>
    <xf numFmtId="0" fontId="68" fillId="0" borderId="24" xfId="0" applyFont="1" applyBorder="1" applyAlignment="1">
      <alignment horizontal="center"/>
    </xf>
    <xf numFmtId="0" fontId="68" fillId="0" borderId="24" xfId="0" applyFont="1" applyBorder="1" applyAlignment="1">
      <alignment/>
    </xf>
    <xf numFmtId="0" fontId="68" fillId="0" borderId="24" xfId="0" applyFont="1" applyBorder="1" applyAlignment="1">
      <alignment vertical="top"/>
    </xf>
    <xf numFmtId="0" fontId="68" fillId="0" borderId="22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5" fillId="36" borderId="0" xfId="70" applyFont="1" applyFill="1" applyBorder="1" applyAlignment="1">
      <alignment horizontal="left" wrapText="1"/>
      <protection/>
    </xf>
    <xf numFmtId="0" fontId="2" fillId="36" borderId="0" xfId="70" applyFont="1" applyFill="1" applyBorder="1" applyAlignment="1">
      <alignment horizontal="left" wrapText="1"/>
      <protection/>
    </xf>
    <xf numFmtId="0" fontId="6" fillId="36" borderId="0" xfId="70" applyFont="1" applyFill="1" applyBorder="1" applyAlignment="1">
      <alignment horizontal="left" wrapText="1"/>
      <protection/>
    </xf>
    <xf numFmtId="0" fontId="6" fillId="36" borderId="18" xfId="70" applyFont="1" applyFill="1" applyBorder="1" applyAlignment="1">
      <alignment horizontal="left" wrapText="1"/>
      <protection/>
    </xf>
    <xf numFmtId="0" fontId="66" fillId="0" borderId="24" xfId="0" applyFont="1" applyBorder="1" applyAlignment="1">
      <alignment horizontal="center"/>
    </xf>
    <xf numFmtId="0" fontId="66" fillId="0" borderId="24" xfId="0" applyFont="1" applyBorder="1" applyAlignment="1">
      <alignment/>
    </xf>
    <xf numFmtId="3" fontId="68" fillId="0" borderId="24" xfId="0" applyNumberFormat="1" applyFont="1" applyBorder="1" applyAlignment="1">
      <alignment horizontal="center"/>
    </xf>
    <xf numFmtId="3" fontId="66" fillId="0" borderId="24" xfId="0" applyNumberFormat="1" applyFont="1" applyBorder="1" applyAlignment="1">
      <alignment horizontal="center"/>
    </xf>
    <xf numFmtId="3" fontId="68" fillId="0" borderId="27" xfId="0" applyNumberFormat="1" applyFont="1" applyBorder="1" applyAlignment="1">
      <alignment horizontal="center"/>
    </xf>
    <xf numFmtId="0" fontId="15" fillId="0" borderId="24" xfId="0" applyFont="1" applyBorder="1" applyAlignment="1">
      <alignment vertical="top"/>
    </xf>
    <xf numFmtId="0" fontId="15" fillId="0" borderId="21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3" fontId="69" fillId="0" borderId="0" xfId="0" applyNumberFormat="1" applyFont="1" applyAlignment="1">
      <alignment vertical="top" wrapText="1"/>
    </xf>
    <xf numFmtId="3" fontId="16" fillId="34" borderId="0" xfId="0" applyNumberFormat="1" applyFont="1" applyFill="1" applyAlignment="1">
      <alignment vertical="top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92" fontId="0" fillId="0" borderId="24" xfId="0" applyNumberFormat="1" applyBorder="1" applyAlignment="1">
      <alignment horizontal="center"/>
    </xf>
    <xf numFmtId="0" fontId="0" fillId="0" borderId="27" xfId="0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92" fontId="0" fillId="0" borderId="27" xfId="0" applyNumberFormat="1" applyBorder="1" applyAlignment="1">
      <alignment horizontal="center"/>
    </xf>
    <xf numFmtId="0" fontId="18" fillId="0" borderId="0" xfId="0" applyFont="1" applyAlignment="1">
      <alignment/>
    </xf>
    <xf numFmtId="0" fontId="18" fillId="0" borderId="20" xfId="0" applyFont="1" applyBorder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192" fontId="18" fillId="0" borderId="20" xfId="0" applyNumberFormat="1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192" fontId="0" fillId="0" borderId="2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192" fontId="18" fillId="0" borderId="27" xfId="0" applyNumberFormat="1" applyFont="1" applyBorder="1" applyAlignment="1">
      <alignment horizontal="center"/>
    </xf>
    <xf numFmtId="0" fontId="70" fillId="0" borderId="24" xfId="0" applyFont="1" applyBorder="1" applyAlignment="1">
      <alignment/>
    </xf>
    <xf numFmtId="191" fontId="8" fillId="0" borderId="15" xfId="0" applyNumberFormat="1" applyFont="1" applyBorder="1" applyAlignment="1">
      <alignment horizontal="center"/>
    </xf>
    <xf numFmtId="192" fontId="8" fillId="0" borderId="15" xfId="0" applyNumberFormat="1" applyFont="1" applyBorder="1" applyAlignment="1">
      <alignment horizontal="center"/>
    </xf>
    <xf numFmtId="191" fontId="7" fillId="0" borderId="20" xfId="0" applyNumberFormat="1" applyFont="1" applyBorder="1" applyAlignment="1">
      <alignment horizontal="center"/>
    </xf>
    <xf numFmtId="191" fontId="8" fillId="0" borderId="24" xfId="0" applyNumberFormat="1" applyFont="1" applyBorder="1" applyAlignment="1">
      <alignment horizontal="center"/>
    </xf>
    <xf numFmtId="191" fontId="7" fillId="0" borderId="24" xfId="0" applyNumberFormat="1" applyFont="1" applyBorder="1" applyAlignment="1">
      <alignment horizontal="center"/>
    </xf>
    <xf numFmtId="191" fontId="8" fillId="0" borderId="27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192" fontId="8" fillId="0" borderId="27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92" fontId="8" fillId="0" borderId="20" xfId="0" applyNumberFormat="1" applyFont="1" applyFill="1" applyBorder="1" applyAlignment="1">
      <alignment horizontal="center"/>
    </xf>
    <xf numFmtId="191" fontId="8" fillId="0" borderId="20" xfId="0" applyNumberFormat="1" applyFont="1" applyFill="1" applyBorder="1" applyAlignment="1">
      <alignment horizontal="center"/>
    </xf>
    <xf numFmtId="191" fontId="8" fillId="39" borderId="24" xfId="0" applyNumberFormat="1" applyFont="1" applyFill="1" applyBorder="1" applyAlignment="1">
      <alignment horizontal="center"/>
    </xf>
    <xf numFmtId="191" fontId="8" fillId="0" borderId="0" xfId="0" applyNumberFormat="1" applyFont="1" applyAlignment="1">
      <alignment/>
    </xf>
    <xf numFmtId="3" fontId="15" fillId="0" borderId="24" xfId="0" applyNumberFormat="1" applyFont="1" applyBorder="1" applyAlignment="1">
      <alignment horizontal="center"/>
    </xf>
    <xf numFmtId="0" fontId="6" fillId="40" borderId="24" xfId="70" applyFont="1" applyFill="1" applyBorder="1" applyAlignment="1">
      <alignment horizontal="left" wrapText="1"/>
      <protection/>
    </xf>
    <xf numFmtId="0" fontId="6" fillId="40" borderId="24" xfId="70" applyFont="1" applyFill="1" applyBorder="1" applyAlignment="1">
      <alignment horizontal="center" wrapText="1"/>
      <protection/>
    </xf>
    <xf numFmtId="3" fontId="6" fillId="40" borderId="24" xfId="70" applyNumberFormat="1" applyFont="1" applyFill="1" applyBorder="1" applyAlignment="1">
      <alignment horizontal="center" wrapText="1"/>
      <protection/>
    </xf>
    <xf numFmtId="3" fontId="6" fillId="40" borderId="24" xfId="70" applyNumberFormat="1" applyFont="1" applyFill="1" applyBorder="1" applyAlignment="1">
      <alignment horizontal="left" wrapText="1"/>
      <protection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6" fillId="0" borderId="41" xfId="0" applyFont="1" applyBorder="1" applyAlignment="1">
      <alignment/>
    </xf>
    <xf numFmtId="0" fontId="16" fillId="0" borderId="41" xfId="0" applyFont="1" applyBorder="1" applyAlignment="1">
      <alignment horizontal="center"/>
    </xf>
    <xf numFmtId="3" fontId="16" fillId="0" borderId="41" xfId="0" applyNumberFormat="1" applyFont="1" applyBorder="1" applyAlignment="1">
      <alignment horizontal="center"/>
    </xf>
    <xf numFmtId="3" fontId="16" fillId="0" borderId="29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71" fillId="0" borderId="0" xfId="0" applyFont="1" applyAlignment="1">
      <alignment/>
    </xf>
    <xf numFmtId="0" fontId="72" fillId="39" borderId="29" xfId="0" applyFont="1" applyFill="1" applyBorder="1" applyAlignment="1">
      <alignment vertical="top" wrapText="1"/>
    </xf>
    <xf numFmtId="0" fontId="72" fillId="39" borderId="29" xfId="0" applyFont="1" applyFill="1" applyBorder="1" applyAlignment="1">
      <alignment horizontal="center" vertical="top" wrapText="1"/>
    </xf>
    <xf numFmtId="0" fontId="72" fillId="39" borderId="41" xfId="0" applyNumberFormat="1" applyFont="1" applyFill="1" applyBorder="1" applyAlignment="1">
      <alignment horizontal="center" vertical="top" wrapText="1"/>
    </xf>
    <xf numFmtId="3" fontId="72" fillId="39" borderId="44" xfId="0" applyNumberFormat="1" applyFont="1" applyFill="1" applyBorder="1" applyAlignment="1">
      <alignment horizontal="center" vertical="top" wrapText="1"/>
    </xf>
    <xf numFmtId="0" fontId="72" fillId="0" borderId="0" xfId="0" applyFont="1" applyAlignment="1">
      <alignment vertical="top" wrapText="1"/>
    </xf>
    <xf numFmtId="3" fontId="72" fillId="0" borderId="0" xfId="0" applyNumberFormat="1" applyFont="1" applyAlignment="1">
      <alignment vertical="top" wrapText="1"/>
    </xf>
    <xf numFmtId="3" fontId="72" fillId="39" borderId="29" xfId="0" applyNumberFormat="1" applyFont="1" applyFill="1" applyBorder="1" applyAlignment="1">
      <alignment horizontal="center" vertical="top" wrapText="1"/>
    </xf>
    <xf numFmtId="0" fontId="72" fillId="39" borderId="44" xfId="0" applyNumberFormat="1" applyFont="1" applyFill="1" applyBorder="1" applyAlignment="1">
      <alignment horizontal="center" vertical="top" wrapText="1"/>
    </xf>
    <xf numFmtId="3" fontId="72" fillId="39" borderId="41" xfId="0" applyNumberFormat="1" applyFont="1" applyFill="1" applyBorder="1" applyAlignment="1">
      <alignment horizontal="center" vertical="top" wrapText="1"/>
    </xf>
    <xf numFmtId="0" fontId="71" fillId="0" borderId="24" xfId="0" applyFont="1" applyBorder="1" applyAlignment="1">
      <alignment vertical="top"/>
    </xf>
    <xf numFmtId="0" fontId="71" fillId="0" borderId="21" xfId="0" applyFont="1" applyBorder="1" applyAlignment="1">
      <alignment horizontal="center"/>
    </xf>
    <xf numFmtId="0" fontId="71" fillId="0" borderId="24" xfId="0" applyFont="1" applyBorder="1" applyAlignment="1">
      <alignment/>
    </xf>
    <xf numFmtId="0" fontId="71" fillId="0" borderId="22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3" fontId="71" fillId="0" borderId="24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6" fillId="0" borderId="41" xfId="58" applyFont="1" applyBorder="1">
      <alignment/>
      <protection/>
    </xf>
    <xf numFmtId="0" fontId="16" fillId="0" borderId="41" xfId="58" applyFont="1" applyBorder="1" applyAlignment="1">
      <alignment horizontal="center"/>
      <protection/>
    </xf>
    <xf numFmtId="3" fontId="16" fillId="0" borderId="41" xfId="58" applyNumberFormat="1" applyFont="1" applyBorder="1" applyAlignment="1">
      <alignment horizontal="center"/>
      <protection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3" fontId="72" fillId="39" borderId="47" xfId="0" applyNumberFormat="1" applyFont="1" applyFill="1" applyBorder="1" applyAlignment="1">
      <alignment horizontal="center" vertical="top" wrapText="1"/>
    </xf>
    <xf numFmtId="3" fontId="73" fillId="0" borderId="48" xfId="0" applyNumberFormat="1" applyFont="1" applyBorder="1" applyAlignment="1">
      <alignment horizontal="center"/>
    </xf>
    <xf numFmtId="192" fontId="8" fillId="41" borderId="24" xfId="0" applyNumberFormat="1" applyFont="1" applyFill="1" applyBorder="1" applyAlignment="1">
      <alignment horizontal="center"/>
    </xf>
    <xf numFmtId="191" fontId="8" fillId="41" borderId="24" xfId="0" applyNumberFormat="1" applyFont="1" applyFill="1" applyBorder="1" applyAlignment="1">
      <alignment horizontal="center"/>
    </xf>
    <xf numFmtId="3" fontId="8" fillId="41" borderId="24" xfId="0" applyNumberFormat="1" applyFont="1" applyFill="1" applyBorder="1" applyAlignment="1">
      <alignment horizontal="center"/>
    </xf>
    <xf numFmtId="0" fontId="8" fillId="41" borderId="21" xfId="0" applyFont="1" applyFill="1" applyBorder="1" applyAlignment="1">
      <alignment/>
    </xf>
    <xf numFmtId="0" fontId="8" fillId="41" borderId="23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" fillId="34" borderId="0" xfId="0" applyFont="1" applyFill="1" applyAlignment="1">
      <alignment horizontal="center" vertical="top"/>
    </xf>
    <xf numFmtId="0" fontId="13" fillId="34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 vertical="top"/>
    </xf>
    <xf numFmtId="0" fontId="67" fillId="34" borderId="0" xfId="0" applyFont="1" applyFill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5" fillId="34" borderId="0" xfId="0" applyFont="1" applyFill="1" applyAlignment="1">
      <alignment horizontal="center" vertical="top"/>
    </xf>
    <xf numFmtId="0" fontId="65" fillId="0" borderId="0" xfId="0" applyFont="1" applyAlignment="1">
      <alignment horizontal="center"/>
    </xf>
    <xf numFmtId="0" fontId="6" fillId="34" borderId="32" xfId="0" applyFont="1" applyFill="1" applyBorder="1" applyAlignment="1">
      <alignment horizontal="center" vertical="top"/>
    </xf>
    <xf numFmtId="3" fontId="16" fillId="36" borderId="40" xfId="63" applyNumberFormat="1" applyFont="1" applyFill="1" applyBorder="1" applyAlignment="1">
      <alignment horizontal="center" wrapText="1"/>
      <protection/>
    </xf>
    <xf numFmtId="0" fontId="16" fillId="0" borderId="49" xfId="58" applyFont="1" applyBorder="1" applyAlignment="1">
      <alignment horizontal="center"/>
      <protection/>
    </xf>
    <xf numFmtId="3" fontId="15" fillId="0" borderId="44" xfId="58" applyNumberFormat="1" applyFont="1" applyBorder="1" applyAlignment="1">
      <alignment horizontal="center"/>
      <protection/>
    </xf>
    <xf numFmtId="3" fontId="16" fillId="0" borderId="44" xfId="58" applyNumberFormat="1" applyFont="1" applyBorder="1" applyAlignment="1">
      <alignment horizontal="center"/>
      <protection/>
    </xf>
    <xf numFmtId="0" fontId="16" fillId="0" borderId="44" xfId="58" applyFont="1" applyBorder="1" applyAlignment="1">
      <alignment horizontal="center"/>
      <protection/>
    </xf>
    <xf numFmtId="3" fontId="15" fillId="0" borderId="44" xfId="0" applyNumberFormat="1" applyFont="1" applyBorder="1" applyAlignment="1">
      <alignment horizontal="center"/>
    </xf>
    <xf numFmtId="3" fontId="15" fillId="0" borderId="29" xfId="58" applyNumberFormat="1" applyFont="1" applyBorder="1" applyAlignment="1">
      <alignment horizontal="center"/>
      <protection/>
    </xf>
    <xf numFmtId="3" fontId="16" fillId="0" borderId="29" xfId="58" applyNumberFormat="1" applyFont="1" applyBorder="1" applyAlignment="1">
      <alignment horizontal="center"/>
      <protection/>
    </xf>
    <xf numFmtId="0" fontId="16" fillId="0" borderId="29" xfId="58" applyFont="1" applyBorder="1" applyAlignment="1">
      <alignment horizontal="center"/>
      <protection/>
    </xf>
    <xf numFmtId="0" fontId="7" fillId="41" borderId="21" xfId="0" applyFont="1" applyFill="1" applyBorder="1" applyAlignment="1">
      <alignment/>
    </xf>
    <xf numFmtId="0" fontId="7" fillId="41" borderId="23" xfId="0" applyFont="1" applyFill="1" applyBorder="1" applyAlignment="1">
      <alignment/>
    </xf>
    <xf numFmtId="0" fontId="7" fillId="41" borderId="22" xfId="0" applyFont="1" applyFill="1" applyBorder="1" applyAlignment="1">
      <alignment/>
    </xf>
    <xf numFmtId="3" fontId="7" fillId="41" borderId="24" xfId="0" applyNumberFormat="1" applyFont="1" applyFill="1" applyBorder="1" applyAlignment="1">
      <alignment horizontal="center"/>
    </xf>
    <xf numFmtId="192" fontId="7" fillId="41" borderId="24" xfId="0" applyNumberFormat="1" applyFont="1" applyFill="1" applyBorder="1" applyAlignment="1">
      <alignment horizontal="center"/>
    </xf>
    <xf numFmtId="191" fontId="7" fillId="41" borderId="24" xfId="0" applyNumberFormat="1" applyFont="1" applyFill="1" applyBorder="1" applyAlignment="1">
      <alignment horizontal="center"/>
    </xf>
    <xf numFmtId="3" fontId="16" fillId="0" borderId="49" xfId="58" applyNumberFormat="1" applyFont="1" applyBorder="1" applyAlignment="1">
      <alignment horizontal="center"/>
      <protection/>
    </xf>
    <xf numFmtId="0" fontId="16" fillId="36" borderId="28" xfId="70" applyFont="1" applyFill="1" applyBorder="1" applyAlignment="1">
      <alignment horizontal="left" wrapText="1"/>
      <protection/>
    </xf>
    <xf numFmtId="0" fontId="16" fillId="36" borderId="28" xfId="70" applyFont="1" applyFill="1" applyBorder="1" applyAlignment="1">
      <alignment horizontal="center" wrapText="1"/>
      <protection/>
    </xf>
    <xf numFmtId="3" fontId="16" fillId="36" borderId="50" xfId="63" applyNumberFormat="1" applyFont="1" applyFill="1" applyBorder="1" applyAlignment="1">
      <alignment horizontal="center" wrapText="1"/>
      <protection/>
    </xf>
    <xf numFmtId="0" fontId="15" fillId="39" borderId="24" xfId="0" applyFont="1" applyFill="1" applyBorder="1" applyAlignment="1">
      <alignment/>
    </xf>
    <xf numFmtId="0" fontId="15" fillId="39" borderId="24" xfId="0" applyFont="1" applyFill="1" applyBorder="1" applyAlignment="1">
      <alignment horizontal="center"/>
    </xf>
    <xf numFmtId="3" fontId="15" fillId="39" borderId="24" xfId="0" applyNumberFormat="1" applyFont="1" applyFill="1" applyBorder="1" applyAlignment="1">
      <alignment horizontal="center"/>
    </xf>
    <xf numFmtId="0" fontId="15" fillId="39" borderId="24" xfId="0" applyNumberFormat="1" applyFont="1" applyFill="1" applyBorder="1" applyAlignment="1">
      <alignment horizontal="center"/>
    </xf>
    <xf numFmtId="0" fontId="15" fillId="39" borderId="24" xfId="0" applyNumberFormat="1" applyFont="1" applyFill="1" applyBorder="1" applyAlignment="1">
      <alignment horizontal="left"/>
    </xf>
    <xf numFmtId="3" fontId="15" fillId="0" borderId="29" xfId="0" applyNumberFormat="1" applyFont="1" applyBorder="1" applyAlignment="1">
      <alignment horizontal="left"/>
    </xf>
    <xf numFmtId="0" fontId="68" fillId="0" borderId="24" xfId="0" applyFont="1" applyBorder="1" applyAlignment="1">
      <alignment horizontal="center" vertical="top"/>
    </xf>
    <xf numFmtId="0" fontId="66" fillId="0" borderId="24" xfId="0" applyFont="1" applyBorder="1" applyAlignment="1">
      <alignment horizontal="center" vertical="top"/>
    </xf>
    <xf numFmtId="0" fontId="68" fillId="0" borderId="27" xfId="0" applyFont="1" applyBorder="1" applyAlignment="1">
      <alignment horizontal="center" vertical="top"/>
    </xf>
    <xf numFmtId="0" fontId="68" fillId="0" borderId="27" xfId="0" applyFont="1" applyBorder="1" applyAlignment="1">
      <alignment horizontal="center"/>
    </xf>
    <xf numFmtId="0" fontId="68" fillId="0" borderId="27" xfId="0" applyFont="1" applyBorder="1" applyAlignment="1">
      <alignment/>
    </xf>
    <xf numFmtId="3" fontId="72" fillId="39" borderId="30" xfId="0" applyNumberFormat="1" applyFont="1" applyFill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/>
    </xf>
    <xf numFmtId="0" fontId="6" fillId="39" borderId="29" xfId="0" applyFont="1" applyFill="1" applyBorder="1" applyAlignment="1">
      <alignment vertical="top" wrapText="1"/>
    </xf>
    <xf numFmtId="0" fontId="6" fillId="39" borderId="29" xfId="0" applyFont="1" applyFill="1" applyBorder="1" applyAlignment="1">
      <alignment horizontal="center" vertical="top" wrapText="1"/>
    </xf>
    <xf numFmtId="3" fontId="6" fillId="39" borderId="29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3" fontId="6" fillId="39" borderId="44" xfId="0" applyNumberFormat="1" applyFont="1" applyFill="1" applyBorder="1" applyAlignment="1">
      <alignment horizontal="center" vertical="top" wrapText="1"/>
    </xf>
    <xf numFmtId="3" fontId="72" fillId="39" borderId="51" xfId="0" applyNumberFormat="1" applyFont="1" applyFill="1" applyBorder="1" applyAlignment="1">
      <alignment horizontal="center" vertical="top" wrapText="1"/>
    </xf>
    <xf numFmtId="3" fontId="72" fillId="39" borderId="52" xfId="0" applyNumberFormat="1" applyFont="1" applyFill="1" applyBorder="1" applyAlignment="1">
      <alignment horizontal="center" vertical="top" wrapText="1"/>
    </xf>
    <xf numFmtId="0" fontId="72" fillId="39" borderId="29" xfId="0" applyNumberFormat="1" applyFont="1" applyFill="1" applyBorder="1" applyAlignment="1">
      <alignment horizontal="center" vertical="top" wrapText="1"/>
    </xf>
    <xf numFmtId="0" fontId="72" fillId="39" borderId="30" xfId="0" applyNumberFormat="1" applyFont="1" applyFill="1" applyBorder="1" applyAlignment="1">
      <alignment horizontal="center" vertical="top" wrapText="1"/>
    </xf>
    <xf numFmtId="0" fontId="66" fillId="39" borderId="24" xfId="0" applyFont="1" applyFill="1" applyBorder="1" applyAlignment="1">
      <alignment/>
    </xf>
    <xf numFmtId="0" fontId="66" fillId="39" borderId="24" xfId="0" applyFont="1" applyFill="1" applyBorder="1" applyAlignment="1">
      <alignment horizontal="center"/>
    </xf>
    <xf numFmtId="0" fontId="66" fillId="39" borderId="24" xfId="0" applyNumberFormat="1" applyFont="1" applyFill="1" applyBorder="1" applyAlignment="1">
      <alignment horizontal="center"/>
    </xf>
    <xf numFmtId="3" fontId="66" fillId="39" borderId="24" xfId="0" applyNumberFormat="1" applyFont="1" applyFill="1" applyBorder="1" applyAlignment="1">
      <alignment horizontal="center"/>
    </xf>
    <xf numFmtId="3" fontId="66" fillId="0" borderId="29" xfId="0" applyNumberFormat="1" applyFont="1" applyBorder="1" applyAlignment="1">
      <alignment horizontal="center"/>
    </xf>
    <xf numFmtId="3" fontId="15" fillId="0" borderId="33" xfId="0" applyNumberFormat="1" applyFont="1" applyBorder="1" applyAlignment="1">
      <alignment horizontal="center"/>
    </xf>
    <xf numFmtId="3" fontId="15" fillId="0" borderId="53" xfId="0" applyNumberFormat="1" applyFont="1" applyBorder="1" applyAlignment="1">
      <alignment horizontal="center"/>
    </xf>
    <xf numFmtId="0" fontId="15" fillId="0" borderId="45" xfId="0" applyFont="1" applyBorder="1" applyAlignment="1">
      <alignment/>
    </xf>
    <xf numFmtId="3" fontId="15" fillId="0" borderId="24" xfId="0" applyNumberFormat="1" applyFont="1" applyBorder="1" applyAlignment="1">
      <alignment/>
    </xf>
    <xf numFmtId="3" fontId="66" fillId="0" borderId="29" xfId="0" applyNumberFormat="1" applyFont="1" applyBorder="1" applyAlignment="1">
      <alignment horizontal="left"/>
    </xf>
    <xf numFmtId="0" fontId="74" fillId="36" borderId="24" xfId="70" applyFont="1" applyFill="1" applyBorder="1" applyAlignment="1">
      <alignment horizontal="left" wrapText="1"/>
      <protection/>
    </xf>
    <xf numFmtId="0" fontId="74" fillId="36" borderId="24" xfId="70" applyFont="1" applyFill="1" applyBorder="1" applyAlignment="1">
      <alignment horizontal="center" wrapText="1"/>
      <protection/>
    </xf>
    <xf numFmtId="3" fontId="74" fillId="36" borderId="37" xfId="63" applyNumberFormat="1" applyFont="1" applyFill="1" applyBorder="1" applyAlignment="1">
      <alignment horizontal="center" wrapText="1"/>
      <protection/>
    </xf>
    <xf numFmtId="0" fontId="74" fillId="34" borderId="0" xfId="0" applyFont="1" applyFill="1" applyAlignment="1">
      <alignment vertical="top"/>
    </xf>
    <xf numFmtId="0" fontId="66" fillId="0" borderId="41" xfId="0" applyFont="1" applyBorder="1" applyAlignment="1">
      <alignment/>
    </xf>
    <xf numFmtId="0" fontId="66" fillId="0" borderId="41" xfId="0" applyFont="1" applyBorder="1" applyAlignment="1">
      <alignment horizontal="center"/>
    </xf>
    <xf numFmtId="3" fontId="66" fillId="0" borderId="41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39" borderId="29" xfId="0" applyFont="1" applyFill="1" applyBorder="1" applyAlignment="1">
      <alignment/>
    </xf>
    <xf numFmtId="0" fontId="15" fillId="39" borderId="29" xfId="0" applyFont="1" applyFill="1" applyBorder="1" applyAlignment="1">
      <alignment horizontal="center"/>
    </xf>
    <xf numFmtId="0" fontId="15" fillId="39" borderId="29" xfId="0" applyNumberFormat="1" applyFont="1" applyFill="1" applyBorder="1" applyAlignment="1">
      <alignment horizontal="center"/>
    </xf>
    <xf numFmtId="3" fontId="15" fillId="39" borderId="29" xfId="0" applyNumberFormat="1" applyFont="1" applyFill="1" applyBorder="1" applyAlignment="1">
      <alignment horizontal="center"/>
    </xf>
    <xf numFmtId="0" fontId="15" fillId="39" borderId="30" xfId="0" applyFont="1" applyFill="1" applyBorder="1" applyAlignment="1">
      <alignment/>
    </xf>
    <xf numFmtId="0" fontId="15" fillId="39" borderId="30" xfId="0" applyFont="1" applyFill="1" applyBorder="1" applyAlignment="1">
      <alignment horizontal="center"/>
    </xf>
    <xf numFmtId="0" fontId="15" fillId="39" borderId="30" xfId="0" applyNumberFormat="1" applyFont="1" applyFill="1" applyBorder="1" applyAlignment="1">
      <alignment horizontal="center"/>
    </xf>
    <xf numFmtId="3" fontId="15" fillId="39" borderId="30" xfId="0" applyNumberFormat="1" applyFont="1" applyFill="1" applyBorder="1" applyAlignment="1">
      <alignment horizontal="center"/>
    </xf>
    <xf numFmtId="0" fontId="8" fillId="0" borderId="54" xfId="0" applyFont="1" applyBorder="1" applyAlignment="1">
      <alignment/>
    </xf>
    <xf numFmtId="0" fontId="8" fillId="0" borderId="32" xfId="0" applyFont="1" applyBorder="1" applyAlignment="1">
      <alignment/>
    </xf>
    <xf numFmtId="3" fontId="8" fillId="0" borderId="28" xfId="0" applyNumberFormat="1" applyFont="1" applyBorder="1" applyAlignment="1">
      <alignment horizontal="center"/>
    </xf>
    <xf numFmtId="3" fontId="15" fillId="0" borderId="44" xfId="58" applyNumberFormat="1" applyFont="1" applyBorder="1" applyAlignment="1">
      <alignment horizontal="left"/>
      <protection/>
    </xf>
    <xf numFmtId="3" fontId="15" fillId="0" borderId="29" xfId="58" applyNumberFormat="1" applyFont="1" applyBorder="1" applyAlignment="1">
      <alignment horizontal="left"/>
      <protection/>
    </xf>
    <xf numFmtId="3" fontId="15" fillId="0" borderId="44" xfId="0" applyNumberFormat="1" applyFont="1" applyBorder="1" applyAlignment="1">
      <alignment horizontal="left"/>
    </xf>
    <xf numFmtId="3" fontId="15" fillId="0" borderId="45" xfId="0" applyNumberFormat="1" applyFont="1" applyBorder="1" applyAlignment="1">
      <alignment horizontal="left"/>
    </xf>
    <xf numFmtId="3" fontId="15" fillId="0" borderId="55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left"/>
    </xf>
    <xf numFmtId="3" fontId="66" fillId="0" borderId="44" xfId="0" applyNumberFormat="1" applyFont="1" applyBorder="1" applyAlignment="1">
      <alignment horizontal="left"/>
    </xf>
    <xf numFmtId="0" fontId="15" fillId="39" borderId="24" xfId="0" applyNumberFormat="1" applyFont="1" applyFill="1" applyBorder="1" applyAlignment="1">
      <alignment/>
    </xf>
    <xf numFmtId="3" fontId="15" fillId="0" borderId="56" xfId="0" applyNumberFormat="1" applyFont="1" applyBorder="1" applyAlignment="1">
      <alignment horizontal="left"/>
    </xf>
    <xf numFmtId="3" fontId="68" fillId="0" borderId="24" xfId="0" applyNumberFormat="1" applyFont="1" applyBorder="1" applyAlignment="1">
      <alignment horizontal="left"/>
    </xf>
    <xf numFmtId="0" fontId="6" fillId="39" borderId="41" xfId="0" applyFont="1" applyFill="1" applyBorder="1" applyAlignment="1">
      <alignment horizontal="center" vertical="top" wrapText="1"/>
    </xf>
    <xf numFmtId="3" fontId="6" fillId="39" borderId="57" xfId="0" applyNumberFormat="1" applyFont="1" applyFill="1" applyBorder="1" applyAlignment="1">
      <alignment horizontal="center" vertical="top" wrapText="1"/>
    </xf>
    <xf numFmtId="3" fontId="6" fillId="39" borderId="33" xfId="0" applyNumberFormat="1" applyFont="1" applyFill="1" applyBorder="1" applyAlignment="1">
      <alignment horizontal="center" vertical="top" wrapText="1"/>
    </xf>
    <xf numFmtId="0" fontId="66" fillId="0" borderId="24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3" fontId="69" fillId="39" borderId="44" xfId="0" applyNumberFormat="1" applyFont="1" applyFill="1" applyBorder="1" applyAlignment="1">
      <alignment horizontal="left" vertical="top" wrapText="1"/>
    </xf>
    <xf numFmtId="3" fontId="68" fillId="0" borderId="57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left"/>
    </xf>
    <xf numFmtId="0" fontId="69" fillId="39" borderId="24" xfId="0" applyFont="1" applyFill="1" applyBorder="1" applyAlignment="1">
      <alignment horizontal="center"/>
    </xf>
    <xf numFmtId="0" fontId="69" fillId="39" borderId="24" xfId="0" applyFont="1" applyFill="1" applyBorder="1" applyAlignment="1">
      <alignment/>
    </xf>
    <xf numFmtId="0" fontId="69" fillId="0" borderId="0" xfId="0" applyFont="1" applyAlignment="1">
      <alignment/>
    </xf>
    <xf numFmtId="0" fontId="69" fillId="39" borderId="27" xfId="0" applyFont="1" applyFill="1" applyBorder="1" applyAlignment="1">
      <alignment/>
    </xf>
    <xf numFmtId="0" fontId="69" fillId="39" borderId="27" xfId="0" applyFont="1" applyFill="1" applyBorder="1" applyAlignment="1">
      <alignment horizontal="center"/>
    </xf>
    <xf numFmtId="0" fontId="75" fillId="39" borderId="24" xfId="0" applyFont="1" applyFill="1" applyBorder="1" applyAlignment="1">
      <alignment/>
    </xf>
    <xf numFmtId="0" fontId="65" fillId="39" borderId="24" xfId="0" applyFont="1" applyFill="1" applyBorder="1" applyAlignment="1">
      <alignment/>
    </xf>
    <xf numFmtId="0" fontId="65" fillId="39" borderId="24" xfId="0" applyFont="1" applyFill="1" applyBorder="1" applyAlignment="1">
      <alignment horizontal="center"/>
    </xf>
    <xf numFmtId="0" fontId="6" fillId="36" borderId="23" xfId="70" applyFont="1" applyFill="1" applyBorder="1" applyAlignment="1">
      <alignment horizontal="left" wrapText="1"/>
      <protection/>
    </xf>
    <xf numFmtId="3" fontId="69" fillId="39" borderId="24" xfId="0" applyNumberFormat="1" applyFont="1" applyFill="1" applyBorder="1" applyAlignment="1">
      <alignment horizontal="center"/>
    </xf>
    <xf numFmtId="3" fontId="65" fillId="39" borderId="24" xfId="0" applyNumberFormat="1" applyFont="1" applyFill="1" applyBorder="1" applyAlignment="1">
      <alignment horizontal="center"/>
    </xf>
    <xf numFmtId="3" fontId="69" fillId="39" borderId="27" xfId="0" applyNumberFormat="1" applyFont="1" applyFill="1" applyBorder="1" applyAlignment="1">
      <alignment horizontal="center"/>
    </xf>
    <xf numFmtId="3" fontId="69" fillId="39" borderId="24" xfId="0" applyNumberFormat="1" applyFont="1" applyFill="1" applyBorder="1" applyAlignment="1">
      <alignment/>
    </xf>
    <xf numFmtId="3" fontId="69" fillId="39" borderId="24" xfId="0" applyNumberFormat="1" applyFont="1" applyFill="1" applyBorder="1" applyAlignment="1">
      <alignment horizontal="left"/>
    </xf>
    <xf numFmtId="0" fontId="66" fillId="0" borderId="24" xfId="0" applyFont="1" applyBorder="1" applyAlignment="1">
      <alignment vertical="top"/>
    </xf>
    <xf numFmtId="0" fontId="1" fillId="39" borderId="24" xfId="0" applyFont="1" applyFill="1" applyBorder="1" applyAlignment="1">
      <alignment/>
    </xf>
    <xf numFmtId="0" fontId="1" fillId="39" borderId="24" xfId="0" applyFont="1" applyFill="1" applyBorder="1" applyAlignment="1">
      <alignment horizontal="center"/>
    </xf>
    <xf numFmtId="3" fontId="1" fillId="39" borderId="24" xfId="0" applyNumberFormat="1" applyFont="1" applyFill="1" applyBorder="1" applyAlignment="1">
      <alignment horizontal="center"/>
    </xf>
    <xf numFmtId="0" fontId="15" fillId="39" borderId="24" xfId="0" applyFont="1" applyFill="1" applyBorder="1" applyAlignment="1">
      <alignment horizontal="left"/>
    </xf>
    <xf numFmtId="3" fontId="65" fillId="39" borderId="44" xfId="0" applyNumberFormat="1" applyFont="1" applyFill="1" applyBorder="1" applyAlignment="1">
      <alignment horizontal="left" vertical="top" wrapText="1"/>
    </xf>
    <xf numFmtId="3" fontId="15" fillId="0" borderId="58" xfId="58" applyNumberFormat="1" applyFont="1" applyBorder="1" applyAlignment="1">
      <alignment horizontal="center"/>
      <protection/>
    </xf>
    <xf numFmtId="3" fontId="15" fillId="39" borderId="24" xfId="0" applyNumberFormat="1" applyFont="1" applyFill="1" applyBorder="1" applyAlignment="1">
      <alignment horizontal="left"/>
    </xf>
    <xf numFmtId="0" fontId="15" fillId="39" borderId="0" xfId="0" applyFont="1" applyFill="1" applyAlignment="1">
      <alignment/>
    </xf>
    <xf numFmtId="0" fontId="66" fillId="39" borderId="0" xfId="0" applyFont="1" applyFill="1" applyAlignment="1">
      <alignment/>
    </xf>
    <xf numFmtId="192" fontId="73" fillId="0" borderId="0" xfId="0" applyNumberFormat="1" applyFont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3" fontId="16" fillId="37" borderId="64" xfId="62" applyNumberFormat="1" applyFont="1" applyFill="1" applyBorder="1" applyAlignment="1">
      <alignment horizontal="center"/>
      <protection/>
    </xf>
    <xf numFmtId="3" fontId="16" fillId="37" borderId="65" xfId="62" applyNumberFormat="1" applyFont="1" applyFill="1" applyBorder="1" applyAlignment="1">
      <alignment horizontal="center"/>
      <protection/>
    </xf>
    <xf numFmtId="3" fontId="16" fillId="37" borderId="46" xfId="62" applyNumberFormat="1" applyFont="1" applyFill="1" applyBorder="1" applyAlignment="1">
      <alignment horizontal="center"/>
      <protection/>
    </xf>
    <xf numFmtId="3" fontId="5" fillId="37" borderId="64" xfId="62" applyNumberFormat="1" applyFont="1" applyFill="1" applyBorder="1" applyAlignment="1">
      <alignment horizontal="center"/>
      <protection/>
    </xf>
    <xf numFmtId="3" fontId="5" fillId="37" borderId="65" xfId="62" applyNumberFormat="1" applyFont="1" applyFill="1" applyBorder="1" applyAlignment="1">
      <alignment horizontal="center"/>
      <protection/>
    </xf>
    <xf numFmtId="3" fontId="5" fillId="37" borderId="46" xfId="62" applyNumberFormat="1" applyFont="1" applyFill="1" applyBorder="1" applyAlignment="1">
      <alignment horizontal="center"/>
      <protection/>
    </xf>
    <xf numFmtId="17" fontId="18" fillId="0" borderId="31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3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Sheet1" xfId="60"/>
    <cellStyle name="Normal_ป ตรี 2-55" xfId="61"/>
    <cellStyle name="Normal_สถาปัตย์" xfId="62"/>
    <cellStyle name="Normal_สหเวช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ปกติ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sic\Downloads\&#3648;&#3605;&#3655;&#3617;&#3648;&#3623;&#3621;&#3634;58\&#3611;.&#3605;&#3619;&#3637;5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do\&#3609;&#3633;&#3585;&#3624;&#3638;&#3585;&#3625;&#3634;&#3648;&#3605;&#3655;&#3617;&#3648;&#3623;&#3621;&#3634;\&#3648;&#3605;&#3655;&#3617;&#3648;&#3623;&#3621;&#3634;58\&#3611;.&#3605;&#3619;&#3637;5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ackupbanana\&#3648;&#3605;&#3655;&#3617;&#3648;&#3623;&#3621;&#3634;59\&#3611;.&#3605;&#3619;&#3637;59_&#3649;&#3618;&#3585;&#3624;&#3638;&#3585;&#3625;&#3634;&#3607;&#3633;&#3656;&#3623;&#3652;&#3611;_u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do\&#3609;&#3633;&#3585;&#3624;&#3638;&#3585;&#3625;&#3634;&#3648;&#3605;&#3655;&#3617;&#3648;&#3623;&#3621;&#3634;\&#3648;&#3605;&#3655;&#3617;&#3648;&#3623;&#3621;&#3634;59\&#3611;.&#3605;&#3619;&#3637;59_&#3649;&#3618;&#3585;&#3624;&#3638;&#3585;&#3625;&#3634;&#3607;&#3633;&#3656;&#3623;&#3652;&#3611;_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"/>
      <sheetName val="1-58"/>
      <sheetName val="2-58"/>
      <sheetName val="3-58 "/>
    </sheetNames>
    <sheetDataSet>
      <sheetData sheetId="0">
        <row r="60">
          <cell r="H60">
            <v>36.666666666666664</v>
          </cell>
          <cell r="J60">
            <v>71.06666666666666</v>
          </cell>
        </row>
        <row r="72">
          <cell r="H72">
            <v>64.84444444444445</v>
          </cell>
          <cell r="J72">
            <v>68.75555555555556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"/>
      <sheetName val="1-58"/>
      <sheetName val="2-58"/>
      <sheetName val="3-58 "/>
    </sheetNames>
    <sheetDataSet>
      <sheetData sheetId="0">
        <row r="154">
          <cell r="H154">
            <v>0.2222222222222222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"/>
      <sheetName val="1-59"/>
      <sheetName val="2-59"/>
      <sheetName val="3-59 "/>
      <sheetName val="รายละเอียด ICT"/>
      <sheetName val="สรุปICT"/>
      <sheetName val="สรุปศึกษาทั่วไป_ศิลป์"/>
    </sheetNames>
    <sheetDataSet>
      <sheetData sheetId="0">
        <row r="5">
          <cell r="I5">
            <v>2694.711111111111</v>
          </cell>
          <cell r="K5">
            <v>2608.8444444444444</v>
          </cell>
        </row>
        <row r="21">
          <cell r="I21">
            <v>837.0222222222222</v>
          </cell>
          <cell r="K21">
            <v>820.8444444444444</v>
          </cell>
        </row>
        <row r="24">
          <cell r="I24">
            <v>53.51111111111111</v>
          </cell>
          <cell r="K24">
            <v>20.88888888888889</v>
          </cell>
        </row>
        <row r="27">
          <cell r="I27">
            <v>122.57777777777778</v>
          </cell>
          <cell r="K27">
            <v>104.17777777777778</v>
          </cell>
        </row>
        <row r="54">
          <cell r="I54">
            <v>179.42222222222222</v>
          </cell>
          <cell r="K54">
            <v>238.04444444444445</v>
          </cell>
        </row>
        <row r="57">
          <cell r="I57">
            <v>113.91111111111111</v>
          </cell>
          <cell r="K57">
            <v>105.28888888888889</v>
          </cell>
        </row>
        <row r="66">
          <cell r="I66">
            <v>152.42222222222222</v>
          </cell>
          <cell r="K66">
            <v>184.93333333333334</v>
          </cell>
        </row>
        <row r="69">
          <cell r="I69">
            <v>141.6888888888889</v>
          </cell>
          <cell r="K69">
            <v>147.5111111111111</v>
          </cell>
        </row>
        <row r="72">
          <cell r="I72">
            <v>10.733333333333333</v>
          </cell>
          <cell r="K72">
            <v>37.422222222222224</v>
          </cell>
        </row>
        <row r="75">
          <cell r="I75">
            <v>80.53333333333333</v>
          </cell>
          <cell r="K75">
            <v>61.733333333333334</v>
          </cell>
        </row>
        <row r="82">
          <cell r="I82">
            <v>40.53333333333333</v>
          </cell>
          <cell r="K82">
            <v>39.422222222222224</v>
          </cell>
        </row>
        <row r="85">
          <cell r="I85">
            <v>47.24444444444445</v>
          </cell>
          <cell r="K85">
            <v>45.2</v>
          </cell>
        </row>
        <row r="88">
          <cell r="I88">
            <v>36</v>
          </cell>
          <cell r="K88">
            <v>42.977777777777774</v>
          </cell>
        </row>
        <row r="91">
          <cell r="I91">
            <v>103.86666666666666</v>
          </cell>
          <cell r="K91">
            <v>153.9111111111111</v>
          </cell>
        </row>
        <row r="94">
          <cell r="I94">
            <v>35.333333333333336</v>
          </cell>
          <cell r="K94">
            <v>81.06666666666666</v>
          </cell>
        </row>
        <row r="97">
          <cell r="I97">
            <v>68.53333333333333</v>
          </cell>
          <cell r="K97">
            <v>72.84444444444445</v>
          </cell>
        </row>
        <row r="100">
          <cell r="I100">
            <v>40.84444444444444</v>
          </cell>
          <cell r="K100">
            <v>44.31111111111111</v>
          </cell>
        </row>
        <row r="102">
          <cell r="I102">
            <v>87.68888888888888</v>
          </cell>
          <cell r="K102">
            <v>74.4</v>
          </cell>
        </row>
        <row r="105">
          <cell r="I105">
            <v>39.86666666666667</v>
          </cell>
          <cell r="K105">
            <v>42.4</v>
          </cell>
        </row>
        <row r="108">
          <cell r="I108">
            <v>5.688888888888889</v>
          </cell>
          <cell r="K108">
            <v>7.733333333333333</v>
          </cell>
        </row>
        <row r="111">
          <cell r="I111">
            <v>16.044444444444444</v>
          </cell>
          <cell r="K111">
            <v>14.533333333333333</v>
          </cell>
        </row>
        <row r="114">
          <cell r="I114">
            <v>8.71111111111111</v>
          </cell>
          <cell r="K114">
            <v>9.377777777777778</v>
          </cell>
        </row>
        <row r="117">
          <cell r="I117">
            <v>3.066666666666667</v>
          </cell>
          <cell r="K117">
            <v>2.933333333333333</v>
          </cell>
        </row>
        <row r="123">
          <cell r="I123">
            <v>392.7111111111111</v>
          </cell>
          <cell r="K123">
            <v>309.2</v>
          </cell>
        </row>
        <row r="126">
          <cell r="I126">
            <v>99.86666666666666</v>
          </cell>
          <cell r="K126">
            <v>50.044444444444444</v>
          </cell>
        </row>
        <row r="132">
          <cell r="I132">
            <v>77.77777777777777</v>
          </cell>
          <cell r="K132">
            <v>74.84444444444445</v>
          </cell>
        </row>
        <row r="138">
          <cell r="I138">
            <v>107.33333333333333</v>
          </cell>
          <cell r="K138">
            <v>105.6</v>
          </cell>
        </row>
        <row r="144">
          <cell r="I144">
            <v>107.73333333333333</v>
          </cell>
          <cell r="K144">
            <v>78.71111111111111</v>
          </cell>
        </row>
        <row r="153">
          <cell r="I153">
            <v>169.46666666666667</v>
          </cell>
          <cell r="K153">
            <v>178.26666666666668</v>
          </cell>
        </row>
        <row r="156">
          <cell r="I156">
            <v>41.24444444444445</v>
          </cell>
          <cell r="K156">
            <v>37.46666666666667</v>
          </cell>
        </row>
        <row r="159">
          <cell r="I159">
            <v>30.08888888888889</v>
          </cell>
          <cell r="K159">
            <v>47.955555555555556</v>
          </cell>
        </row>
        <row r="162">
          <cell r="I162">
            <v>23.466666666666665</v>
          </cell>
          <cell r="K162">
            <v>29.955555555555556</v>
          </cell>
        </row>
        <row r="168">
          <cell r="I168">
            <v>27.11111111111111</v>
          </cell>
          <cell r="K168">
            <v>12.622222222222222</v>
          </cell>
        </row>
        <row r="171">
          <cell r="I171">
            <v>19.955555555555556</v>
          </cell>
          <cell r="K171">
            <v>11.066666666666666</v>
          </cell>
        </row>
        <row r="174">
          <cell r="I174">
            <v>9.022222222222222</v>
          </cell>
          <cell r="K174">
            <v>21.511111111111113</v>
          </cell>
        </row>
        <row r="177">
          <cell r="I177">
            <v>18.57777777777778</v>
          </cell>
          <cell r="K177">
            <v>17.68888888888889</v>
          </cell>
        </row>
        <row r="178">
          <cell r="I178">
            <v>326.02222222222224</v>
          </cell>
          <cell r="K178">
            <v>279.9111111111111</v>
          </cell>
        </row>
        <row r="181">
          <cell r="I181">
            <v>67.77777777777777</v>
          </cell>
          <cell r="K181">
            <v>53.91111111111111</v>
          </cell>
        </row>
        <row r="184">
          <cell r="I184">
            <v>132.0222222222222</v>
          </cell>
          <cell r="K184">
            <v>116.08888888888889</v>
          </cell>
        </row>
        <row r="193">
          <cell r="I193">
            <v>38.22222222222222</v>
          </cell>
          <cell r="K193">
            <v>24.044444444444444</v>
          </cell>
        </row>
        <row r="199">
          <cell r="I199">
            <v>70.71111111111111</v>
          </cell>
          <cell r="K199">
            <v>66.93333333333334</v>
          </cell>
        </row>
        <row r="202">
          <cell r="I202">
            <v>17.288888888888888</v>
          </cell>
          <cell r="K202">
            <v>18.844444444444445</v>
          </cell>
        </row>
        <row r="205">
          <cell r="I205">
            <v>55.333333333333336</v>
          </cell>
          <cell r="K205">
            <v>43.55555555555556</v>
          </cell>
        </row>
        <row r="206">
          <cell r="I206">
            <v>38.71111111111111</v>
          </cell>
          <cell r="K206">
            <v>28.08888888888889</v>
          </cell>
        </row>
        <row r="209">
          <cell r="I209">
            <v>16.622222222222224</v>
          </cell>
          <cell r="K209">
            <v>15.466666666666667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"/>
      <sheetName val="1-59"/>
      <sheetName val="2-59"/>
      <sheetName val="3-59 "/>
      <sheetName val="รายละเอียด ICT"/>
      <sheetName val="สรุปICT"/>
      <sheetName val="สรุปศึกษาทั่วไป_ศิลป์"/>
    </sheetNames>
    <sheetDataSet>
      <sheetData sheetId="0">
        <row r="9">
          <cell r="I9">
            <v>76</v>
          </cell>
          <cell r="K9">
            <v>55.91111111111111</v>
          </cell>
        </row>
        <row r="12">
          <cell r="I12">
            <v>89.55555555555556</v>
          </cell>
          <cell r="K12">
            <v>102.13333333333333</v>
          </cell>
        </row>
        <row r="15">
          <cell r="I15">
            <v>41.6</v>
          </cell>
          <cell r="K15">
            <v>26.711111111111112</v>
          </cell>
        </row>
        <row r="18">
          <cell r="I18">
            <v>78</v>
          </cell>
          <cell r="K18">
            <v>103.02222222222223</v>
          </cell>
        </row>
        <row r="39">
          <cell r="I39">
            <v>286.5777777777778</v>
          </cell>
          <cell r="K39">
            <v>284.7111111111111</v>
          </cell>
        </row>
        <row r="42">
          <cell r="I42">
            <v>93.06666666666666</v>
          </cell>
          <cell r="K42">
            <v>92.97777777777777</v>
          </cell>
        </row>
        <row r="45">
          <cell r="I45">
            <v>193.51111111111112</v>
          </cell>
          <cell r="K45">
            <v>191.73333333333332</v>
          </cell>
        </row>
        <row r="48">
          <cell r="I48">
            <v>81.02222222222223</v>
          </cell>
          <cell r="K48">
            <v>67.73333333333333</v>
          </cell>
        </row>
        <row r="120">
          <cell r="I120">
            <v>6.355555555555555</v>
          </cell>
          <cell r="K120">
            <v>7.822222222222222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zoomScalePageLayoutView="0" workbookViewId="0" topLeftCell="A46">
      <selection activeCell="U62" sqref="U62"/>
    </sheetView>
  </sheetViews>
  <sheetFormatPr defaultColWidth="9.140625" defaultRowHeight="12.75"/>
  <cols>
    <col min="1" max="4" width="2.421875" style="7" customWidth="1"/>
    <col min="5" max="5" width="27.7109375" style="7" customWidth="1"/>
    <col min="6" max="6" width="6.57421875" style="7" bestFit="1" customWidth="1"/>
    <col min="7" max="7" width="7.140625" style="7" customWidth="1"/>
    <col min="8" max="8" width="6.57421875" style="7" bestFit="1" customWidth="1"/>
    <col min="9" max="9" width="7.421875" style="7" customWidth="1"/>
    <col min="10" max="10" width="6.57421875" style="7" bestFit="1" customWidth="1"/>
    <col min="11" max="11" width="6.140625" style="259" bestFit="1" customWidth="1"/>
    <col min="12" max="12" width="7.421875" style="7" customWidth="1"/>
    <col min="13" max="13" width="7.7109375" style="198" customWidth="1"/>
    <col min="14" max="14" width="9.140625" style="173" customWidth="1"/>
    <col min="15" max="18" width="0" style="7" hidden="1" customWidth="1"/>
    <col min="19" max="16384" width="9.140625" style="7" customWidth="1"/>
  </cols>
  <sheetData>
    <row r="1" spans="1:16" s="6" customFormat="1" ht="18.75">
      <c r="A1" s="430" t="s">
        <v>3490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172"/>
      <c r="O1" s="266">
        <f>SUM('1-60'!G4+'2-60'!G4+'3-60 '!H4)</f>
        <v>379754</v>
      </c>
      <c r="P1" s="6">
        <f>SUM(O1/45)</f>
        <v>8438.977777777778</v>
      </c>
    </row>
    <row r="2" spans="1:14" s="6" customFormat="1" ht="18.75">
      <c r="A2" s="431" t="s">
        <v>604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172"/>
    </row>
    <row r="3" spans="1:15" ht="19.5">
      <c r="A3" s="432" t="s">
        <v>291</v>
      </c>
      <c r="B3" s="433"/>
      <c r="C3" s="433"/>
      <c r="D3" s="433"/>
      <c r="E3" s="434"/>
      <c r="F3" s="435" t="s">
        <v>292</v>
      </c>
      <c r="G3" s="436"/>
      <c r="H3" s="435" t="s">
        <v>293</v>
      </c>
      <c r="I3" s="436"/>
      <c r="J3" s="435" t="s">
        <v>294</v>
      </c>
      <c r="K3" s="436"/>
      <c r="L3" s="435" t="s">
        <v>276</v>
      </c>
      <c r="M3" s="436"/>
      <c r="N3" s="177" t="s">
        <v>3825</v>
      </c>
      <c r="O3" s="265"/>
    </row>
    <row r="4" spans="1:16" ht="19.5">
      <c r="A4" s="8"/>
      <c r="B4" s="9"/>
      <c r="C4" s="9"/>
      <c r="D4" s="9"/>
      <c r="E4" s="10"/>
      <c r="F4" s="11" t="s">
        <v>275</v>
      </c>
      <c r="G4" s="11" t="s">
        <v>295</v>
      </c>
      <c r="H4" s="11" t="s">
        <v>275</v>
      </c>
      <c r="I4" s="11" t="s">
        <v>295</v>
      </c>
      <c r="J4" s="11" t="s">
        <v>275</v>
      </c>
      <c r="K4" s="247" t="s">
        <v>295</v>
      </c>
      <c r="L4" s="11" t="s">
        <v>275</v>
      </c>
      <c r="M4" s="248" t="s">
        <v>295</v>
      </c>
      <c r="N4" s="176">
        <f>SUM('[3]รวม'!$I$5+'[3]รวม'!$K$5+G5)</f>
        <v>8337.355555555556</v>
      </c>
      <c r="O4" s="265">
        <f>SUM(F5,H5,J5)</f>
        <v>379754</v>
      </c>
      <c r="P4" s="7">
        <f>SUM(O4/45)</f>
        <v>8438.977777777778</v>
      </c>
    </row>
    <row r="5" spans="1:15" ht="19.5">
      <c r="A5" s="427" t="s">
        <v>296</v>
      </c>
      <c r="B5" s="428"/>
      <c r="C5" s="428"/>
      <c r="D5" s="428"/>
      <c r="E5" s="429"/>
      <c r="F5" s="12">
        <f>SUM(F6,F21,F76,F80,F101,F103,F106,F124,F154,F179,F206,F67,F92)</f>
        <v>136521</v>
      </c>
      <c r="G5" s="13">
        <f>SUM(G6,G21,G76,G80,G101,G103,G106,G124,G154,G179,G206,G67,G92)</f>
        <v>3033.7999999999997</v>
      </c>
      <c r="H5" s="12">
        <f>SUM(H6,H21,H76,H80,H101,H103,H106,H124,H154,H179,H206,H67,H92)</f>
        <v>127741</v>
      </c>
      <c r="I5" s="13">
        <f>SUM(H5/45)</f>
        <v>2838.688888888889</v>
      </c>
      <c r="J5" s="12">
        <f>SUM(J6,J21,J76,J80,J101,J103,J106,J124,J154,J179,J206,J67,J92)</f>
        <v>115492</v>
      </c>
      <c r="K5" s="13">
        <f>SUM(J5/45)</f>
        <v>2566.488888888889</v>
      </c>
      <c r="L5" s="12">
        <f>SUM(F5+H5+J5)</f>
        <v>379754</v>
      </c>
      <c r="M5" s="13">
        <f>SUM(L5/45)</f>
        <v>8438.977777777778</v>
      </c>
      <c r="N5" s="176">
        <f>SUM(N6+N21+N76+N80+N101+N103+N106+N124+N154+N179+N206+N67+N92)</f>
        <v>8337.355555555558</v>
      </c>
      <c r="O5" s="198"/>
    </row>
    <row r="6" spans="1:17" s="6" customFormat="1" ht="18.75">
      <c r="A6" s="14" t="s">
        <v>297</v>
      </c>
      <c r="B6" s="15"/>
      <c r="C6" s="15"/>
      <c r="D6" s="15"/>
      <c r="E6" s="16"/>
      <c r="F6" s="17">
        <f>SUM(F7:F8)</f>
        <v>15806</v>
      </c>
      <c r="G6" s="18">
        <f>SUM(G9,G12,G15,G18)</f>
        <v>351.24444444444447</v>
      </c>
      <c r="H6" s="17">
        <f>SUM(H9,H12,H15,H18)</f>
        <v>13892</v>
      </c>
      <c r="I6" s="18">
        <f>SUM(H6/45)</f>
        <v>308.7111111111111</v>
      </c>
      <c r="J6" s="17">
        <f>SUM(J9,J12,J15,J18)</f>
        <v>15816</v>
      </c>
      <c r="K6" s="249">
        <f>SUM(J6/45)</f>
        <v>351.46666666666664</v>
      </c>
      <c r="L6" s="17">
        <f aca="true" t="shared" si="0" ref="L6:L11">SUM(F6,H6,J6)</f>
        <v>45514</v>
      </c>
      <c r="M6" s="18">
        <f>SUM(M9,M12,M15,M18)</f>
        <v>1011.4222222222222</v>
      </c>
      <c r="N6" s="174">
        <f>SUM(N9,N12,N15,N18)</f>
        <v>924.1777777777777</v>
      </c>
      <c r="O6" s="197">
        <f>SUM(M6,M21,M67,M76,M80,M92,M101,M103,M106,M124,M154,M179,M206)</f>
        <v>8438.977777777778</v>
      </c>
      <c r="P6" s="266">
        <f>SUM(F6,H6,J6)</f>
        <v>45514</v>
      </c>
      <c r="Q6" s="197">
        <f>SUM(G6,I6,K6)</f>
        <v>1011.4222222222222</v>
      </c>
    </row>
    <row r="7" spans="1:17" s="6" customFormat="1" ht="19.5">
      <c r="A7" s="19"/>
      <c r="B7" s="20" t="s">
        <v>298</v>
      </c>
      <c r="C7" s="21"/>
      <c r="D7" s="21"/>
      <c r="E7" s="21"/>
      <c r="F7" s="22">
        <f>SUM(F10,F13,F16,F19)</f>
        <v>14312</v>
      </c>
      <c r="G7" s="23">
        <f aca="true" t="shared" si="1" ref="G7:G14">SUM(F7/45)</f>
        <v>318.0444444444444</v>
      </c>
      <c r="H7" s="22">
        <f>SUM(H10,H13,H16,H19)</f>
        <v>13328</v>
      </c>
      <c r="I7" s="24">
        <f>SUM(H7/45)</f>
        <v>296.1777777777778</v>
      </c>
      <c r="J7" s="22">
        <f>SUM('3-60 '!H5)</f>
        <v>15816</v>
      </c>
      <c r="K7" s="249">
        <f>SUM(J7/45)</f>
        <v>351.46666666666664</v>
      </c>
      <c r="L7" s="17">
        <f t="shared" si="0"/>
        <v>43456</v>
      </c>
      <c r="M7" s="18">
        <f>SUM(M10,M13,M16,M19)</f>
        <v>947.0666666666666</v>
      </c>
      <c r="N7" s="174"/>
      <c r="P7" s="266"/>
      <c r="Q7" s="197"/>
    </row>
    <row r="8" spans="1:14" s="6" customFormat="1" ht="19.5">
      <c r="A8" s="19"/>
      <c r="B8" s="20" t="s">
        <v>299</v>
      </c>
      <c r="C8" s="21"/>
      <c r="D8" s="21"/>
      <c r="E8" s="21"/>
      <c r="F8" s="22">
        <f>SUM(F11,F14,F17,F20)</f>
        <v>1494</v>
      </c>
      <c r="G8" s="23">
        <f t="shared" si="1"/>
        <v>33.2</v>
      </c>
      <c r="H8" s="22">
        <f>SUM(H11,H14,H17,H20)</f>
        <v>564</v>
      </c>
      <c r="I8" s="24">
        <f>SUM(H8/45)</f>
        <v>12.533333333333333</v>
      </c>
      <c r="J8" s="22">
        <f>SUM('3-60 '!H7)</f>
        <v>838</v>
      </c>
      <c r="K8" s="249">
        <f>SUM(J8/45)</f>
        <v>18.622222222222224</v>
      </c>
      <c r="L8" s="17">
        <f t="shared" si="0"/>
        <v>2896</v>
      </c>
      <c r="M8" s="18">
        <f>SUM(M11,M14,M17,M20)</f>
        <v>64.35555555555555</v>
      </c>
      <c r="N8" s="172"/>
    </row>
    <row r="9" spans="1:14" ht="19.5">
      <c r="A9" s="25"/>
      <c r="B9" s="26"/>
      <c r="C9" s="27" t="s">
        <v>300</v>
      </c>
      <c r="D9" s="26"/>
      <c r="E9" s="26"/>
      <c r="F9" s="28">
        <f>SUM(F10:F11)</f>
        <v>3700</v>
      </c>
      <c r="G9" s="23">
        <f t="shared" si="1"/>
        <v>82.22222222222223</v>
      </c>
      <c r="H9" s="28">
        <f>SUM(H10:H11)</f>
        <v>2828</v>
      </c>
      <c r="I9" s="23">
        <f>SUM(H9/45)</f>
        <v>62.84444444444444</v>
      </c>
      <c r="J9" s="28">
        <f>SUM(J10:J11)</f>
        <v>3690</v>
      </c>
      <c r="K9" s="188">
        <f>SUM(K10:K11)</f>
        <v>82</v>
      </c>
      <c r="L9" s="28">
        <f t="shared" si="0"/>
        <v>10218</v>
      </c>
      <c r="M9" s="23">
        <f>SUM(M10:M11)</f>
        <v>227.06666666666666</v>
      </c>
      <c r="N9" s="174">
        <f>SUM('[4]รวม'!$I$9+'[4]รวม'!$K$9+G9)</f>
        <v>214.13333333333333</v>
      </c>
    </row>
    <row r="10" spans="1:13" ht="19.5">
      <c r="A10" s="25"/>
      <c r="B10" s="26"/>
      <c r="C10" s="26"/>
      <c r="D10" s="20" t="s">
        <v>298</v>
      </c>
      <c r="E10" s="20"/>
      <c r="F10" s="28">
        <f>SUM('1-60'!G9)</f>
        <v>3608</v>
      </c>
      <c r="G10" s="23">
        <f t="shared" si="1"/>
        <v>80.17777777777778</v>
      </c>
      <c r="H10" s="28">
        <f>SUM('2-60'!G9)</f>
        <v>2816</v>
      </c>
      <c r="I10" s="23">
        <f aca="true" t="shared" si="2" ref="I10:I23">SUM(H10/45)</f>
        <v>62.577777777777776</v>
      </c>
      <c r="J10" s="28">
        <f>SUM('3-60 '!H9)</f>
        <v>3674</v>
      </c>
      <c r="K10" s="188">
        <f>SUM(J10/45)</f>
        <v>81.64444444444445</v>
      </c>
      <c r="L10" s="28">
        <f t="shared" si="0"/>
        <v>10098</v>
      </c>
      <c r="M10" s="23">
        <f>SUM(G10,I10,K10)</f>
        <v>224.4</v>
      </c>
    </row>
    <row r="11" spans="1:17" ht="19.5">
      <c r="A11" s="25"/>
      <c r="B11" s="26"/>
      <c r="C11" s="26"/>
      <c r="D11" s="20" t="s">
        <v>299</v>
      </c>
      <c r="E11" s="20"/>
      <c r="F11" s="28">
        <f>SUM('1-60'!G10)</f>
        <v>92</v>
      </c>
      <c r="G11" s="23">
        <f t="shared" si="1"/>
        <v>2.0444444444444443</v>
      </c>
      <c r="H11" s="28">
        <f>SUM('2-60'!G10)</f>
        <v>12</v>
      </c>
      <c r="I11" s="23">
        <f t="shared" si="2"/>
        <v>0.26666666666666666</v>
      </c>
      <c r="J11" s="28">
        <f>SUM('3-60 '!H10)</f>
        <v>16</v>
      </c>
      <c r="K11" s="188">
        <f>SUM(J11/45)</f>
        <v>0.35555555555555557</v>
      </c>
      <c r="L11" s="28">
        <f t="shared" si="0"/>
        <v>120</v>
      </c>
      <c r="M11" s="23">
        <f>SUM(G11,I11,K11)</f>
        <v>2.6666666666666665</v>
      </c>
      <c r="Q11" s="265"/>
    </row>
    <row r="12" spans="1:14" ht="19.5">
      <c r="A12" s="29" t="s">
        <v>301</v>
      </c>
      <c r="B12" s="30"/>
      <c r="C12" s="30" t="s">
        <v>302</v>
      </c>
      <c r="D12" s="30"/>
      <c r="E12" s="30"/>
      <c r="F12" s="31">
        <f>SUM(F13:F14)</f>
        <v>6446</v>
      </c>
      <c r="G12" s="32">
        <f t="shared" si="1"/>
        <v>143.24444444444444</v>
      </c>
      <c r="H12" s="31">
        <f>SUM(H13:H14)</f>
        <v>5318</v>
      </c>
      <c r="I12" s="23">
        <f t="shared" si="2"/>
        <v>118.17777777777778</v>
      </c>
      <c r="J12" s="31">
        <f>SUM(J13:J14)</f>
        <v>5850</v>
      </c>
      <c r="K12" s="250">
        <f>SUM(K13:K14)</f>
        <v>130</v>
      </c>
      <c r="L12" s="31">
        <f>SUM(L13:L14)</f>
        <v>17614</v>
      </c>
      <c r="M12" s="32">
        <f>SUM(M13:M14)</f>
        <v>391.42222222222216</v>
      </c>
      <c r="N12" s="174">
        <f>SUM('[4]รวม'!$I$12+'[4]รวม'!$K$12+G12)</f>
        <v>334.9333333333333</v>
      </c>
    </row>
    <row r="13" spans="1:13" ht="19.5">
      <c r="A13" s="29"/>
      <c r="B13" s="30"/>
      <c r="C13" s="30"/>
      <c r="D13" s="20" t="s">
        <v>298</v>
      </c>
      <c r="E13" s="20"/>
      <c r="F13" s="31">
        <f>SUM('1-60'!G27)</f>
        <v>6410</v>
      </c>
      <c r="G13" s="32">
        <f t="shared" si="1"/>
        <v>142.44444444444446</v>
      </c>
      <c r="H13" s="31">
        <f>SUM('2-60'!G46)</f>
        <v>5296</v>
      </c>
      <c r="I13" s="23">
        <f t="shared" si="2"/>
        <v>117.68888888888888</v>
      </c>
      <c r="J13" s="31">
        <f>SUM('3-60 '!H48)</f>
        <v>5822</v>
      </c>
      <c r="K13" s="188">
        <f>SUM(J13/45)</f>
        <v>129.37777777777777</v>
      </c>
      <c r="L13" s="28">
        <f>SUM(F13,H13,J13)</f>
        <v>17528</v>
      </c>
      <c r="M13" s="23">
        <f>SUM(G13,I13,K13)</f>
        <v>389.51111111111106</v>
      </c>
    </row>
    <row r="14" spans="1:13" ht="19.5">
      <c r="A14" s="29"/>
      <c r="B14" s="30"/>
      <c r="C14" s="30"/>
      <c r="D14" s="20" t="s">
        <v>299</v>
      </c>
      <c r="E14" s="20"/>
      <c r="F14" s="31">
        <f>SUM('1-60'!G28)</f>
        <v>36</v>
      </c>
      <c r="G14" s="32">
        <f t="shared" si="1"/>
        <v>0.8</v>
      </c>
      <c r="H14" s="31">
        <f>SUM('2-60'!G47)</f>
        <v>22</v>
      </c>
      <c r="I14" s="23">
        <f t="shared" si="2"/>
        <v>0.4888888888888889</v>
      </c>
      <c r="J14" s="31">
        <f>SUM('3-60 '!H49)</f>
        <v>28</v>
      </c>
      <c r="K14" s="188">
        <f>SUM(J14/45)</f>
        <v>0.6222222222222222</v>
      </c>
      <c r="L14" s="28">
        <f>SUM(F14,H14,J14)</f>
        <v>86</v>
      </c>
      <c r="M14" s="23">
        <f>SUM(G14,I14,K14)</f>
        <v>1.9111111111111112</v>
      </c>
    </row>
    <row r="15" spans="1:14" ht="19.5">
      <c r="A15" s="29"/>
      <c r="B15" s="30"/>
      <c r="C15" s="30" t="s">
        <v>303</v>
      </c>
      <c r="D15" s="30"/>
      <c r="E15" s="30"/>
      <c r="F15" s="31">
        <f>SUM('1-60'!G56)</f>
        <v>1446</v>
      </c>
      <c r="G15" s="32">
        <f aca="true" t="shared" si="3" ref="G15:G102">SUM(F15/45)</f>
        <v>32.13333333333333</v>
      </c>
      <c r="H15" s="31">
        <f>SUM(H16:H17)</f>
        <v>2146</v>
      </c>
      <c r="I15" s="23">
        <f t="shared" si="2"/>
        <v>47.68888888888889</v>
      </c>
      <c r="J15" s="31">
        <f>SUM(J16:J17)</f>
        <v>1668</v>
      </c>
      <c r="K15" s="250">
        <f>SUM(K16:K17)</f>
        <v>37.06666666666666</v>
      </c>
      <c r="L15" s="31">
        <f>SUM(L16:L17)</f>
        <v>5260</v>
      </c>
      <c r="M15" s="32">
        <f>SUM(M16:M17)</f>
        <v>116.88888888888887</v>
      </c>
      <c r="N15" s="174">
        <f>SUM('[4]รวม'!$I$15+'[4]รวม'!$K$15+G15)</f>
        <v>100.44444444444446</v>
      </c>
    </row>
    <row r="16" spans="1:13" ht="19.5">
      <c r="A16" s="29"/>
      <c r="B16" s="30"/>
      <c r="C16" s="30"/>
      <c r="D16" s="20" t="s">
        <v>298</v>
      </c>
      <c r="E16" s="20"/>
      <c r="F16" s="31">
        <f>SUM('1-60'!G57)</f>
        <v>1234</v>
      </c>
      <c r="G16" s="32">
        <f t="shared" si="3"/>
        <v>27.42222222222222</v>
      </c>
      <c r="H16" s="31">
        <f>SUM('2-60'!G28)</f>
        <v>2090</v>
      </c>
      <c r="I16" s="23">
        <f t="shared" si="2"/>
        <v>46.44444444444444</v>
      </c>
      <c r="J16" s="31">
        <f>SUM('3-60 '!H30)</f>
        <v>1360</v>
      </c>
      <c r="K16" s="188">
        <f>SUM(J16/45)</f>
        <v>30.22222222222222</v>
      </c>
      <c r="L16" s="28">
        <f>SUM(F16,H16,J16)</f>
        <v>4684</v>
      </c>
      <c r="M16" s="23">
        <f>SUM(G16,I16,K16)</f>
        <v>104.08888888888887</v>
      </c>
    </row>
    <row r="17" spans="1:13" ht="19.5">
      <c r="A17" s="29"/>
      <c r="B17" s="30"/>
      <c r="C17" s="30"/>
      <c r="D17" s="20" t="s">
        <v>299</v>
      </c>
      <c r="E17" s="20"/>
      <c r="F17" s="31">
        <f>SUM('1-60'!G58)</f>
        <v>212</v>
      </c>
      <c r="G17" s="32">
        <f t="shared" si="3"/>
        <v>4.711111111111111</v>
      </c>
      <c r="H17" s="31">
        <f>SUM('2-60'!G29)</f>
        <v>56</v>
      </c>
      <c r="I17" s="23">
        <f t="shared" si="2"/>
        <v>1.2444444444444445</v>
      </c>
      <c r="J17" s="31">
        <f>SUM('3-60 '!H31)</f>
        <v>308</v>
      </c>
      <c r="K17" s="188">
        <f>SUM(J17/45)</f>
        <v>6.844444444444444</v>
      </c>
      <c r="L17" s="28">
        <f>SUM(F17,H17,J17)</f>
        <v>576</v>
      </c>
      <c r="M17" s="23">
        <f>SUM(G17,I17,K17)</f>
        <v>12.8</v>
      </c>
    </row>
    <row r="18" spans="1:14" ht="19.5">
      <c r="A18" s="29"/>
      <c r="B18" s="30"/>
      <c r="C18" s="30" t="s">
        <v>304</v>
      </c>
      <c r="D18" s="30"/>
      <c r="E18" s="30"/>
      <c r="F18" s="31">
        <f>SUM('1-60'!G74)</f>
        <v>4214</v>
      </c>
      <c r="G18" s="32">
        <f t="shared" si="3"/>
        <v>93.64444444444445</v>
      </c>
      <c r="H18" s="31">
        <f>SUM(H19:H20)</f>
        <v>3600</v>
      </c>
      <c r="I18" s="23">
        <f t="shared" si="2"/>
        <v>80</v>
      </c>
      <c r="J18" s="31">
        <f>SUM(J19:J20)</f>
        <v>4608</v>
      </c>
      <c r="K18" s="250">
        <f>SUM(K19:K20)</f>
        <v>102.39999999999999</v>
      </c>
      <c r="L18" s="31">
        <f>SUM(L19:L20)</f>
        <v>12422</v>
      </c>
      <c r="M18" s="32">
        <f>SUM(M19:M20)</f>
        <v>276.0444444444444</v>
      </c>
      <c r="N18" s="174">
        <f>SUM('[4]รวม'!$I$18+'[4]รวม'!$K$18+G18)</f>
        <v>274.6666666666667</v>
      </c>
    </row>
    <row r="19" spans="1:13" ht="19.5">
      <c r="A19" s="29"/>
      <c r="B19" s="30"/>
      <c r="C19" s="30"/>
      <c r="D19" s="20" t="s">
        <v>298</v>
      </c>
      <c r="E19" s="20"/>
      <c r="F19" s="31">
        <f>SUM('1-60'!G75)</f>
        <v>3060</v>
      </c>
      <c r="G19" s="32">
        <f t="shared" si="3"/>
        <v>68</v>
      </c>
      <c r="H19" s="31">
        <f>SUM('2-60'!G81)</f>
        <v>3126</v>
      </c>
      <c r="I19" s="23">
        <f t="shared" si="2"/>
        <v>69.46666666666667</v>
      </c>
      <c r="J19" s="31">
        <f>SUM('3-60 '!H82)</f>
        <v>4122</v>
      </c>
      <c r="K19" s="188">
        <f aca="true" t="shared" si="4" ref="K19:K51">SUM(J19/45)</f>
        <v>91.6</v>
      </c>
      <c r="L19" s="28">
        <f>SUM(F19,H19,J19)</f>
        <v>10308</v>
      </c>
      <c r="M19" s="23">
        <f>SUM(G19,I19,K19)</f>
        <v>229.06666666666666</v>
      </c>
    </row>
    <row r="20" spans="1:16" ht="19.5">
      <c r="A20" s="29"/>
      <c r="B20" s="30"/>
      <c r="C20" s="30"/>
      <c r="D20" s="20" t="s">
        <v>299</v>
      </c>
      <c r="E20" s="20"/>
      <c r="F20" s="31">
        <f>SUM('1-60'!G76)</f>
        <v>1154</v>
      </c>
      <c r="G20" s="32">
        <f t="shared" si="3"/>
        <v>25.644444444444446</v>
      </c>
      <c r="H20" s="31">
        <f>SUM('2-60'!G82)</f>
        <v>474</v>
      </c>
      <c r="I20" s="23">
        <f t="shared" si="2"/>
        <v>10.533333333333333</v>
      </c>
      <c r="J20" s="31">
        <f>SUM('3-60 '!H83)</f>
        <v>486</v>
      </c>
      <c r="K20" s="188">
        <f t="shared" si="4"/>
        <v>10.8</v>
      </c>
      <c r="L20" s="28">
        <f>SUM(F20,H20,J20)</f>
        <v>2114</v>
      </c>
      <c r="M20" s="23">
        <f>SUM(G20,I20,K20)</f>
        <v>46.977777777777774</v>
      </c>
      <c r="O20" s="7">
        <v>3074.5</v>
      </c>
      <c r="P20" s="198"/>
    </row>
    <row r="21" spans="1:17" s="6" customFormat="1" ht="18.75">
      <c r="A21" s="19" t="s">
        <v>305</v>
      </c>
      <c r="B21" s="21"/>
      <c r="C21" s="21"/>
      <c r="D21" s="21"/>
      <c r="E21" s="33"/>
      <c r="F21" s="22">
        <f>SUM(F22:F23)</f>
        <v>36602</v>
      </c>
      <c r="G21" s="24">
        <f t="shared" si="3"/>
        <v>813.3777777777777</v>
      </c>
      <c r="H21" s="22">
        <f>SUM(H22:H23)</f>
        <v>34483</v>
      </c>
      <c r="I21" s="24">
        <f>SUM(H21/45)</f>
        <v>766.2888888888889</v>
      </c>
      <c r="J21" s="22">
        <f>SUM(J22:J23)</f>
        <v>33959</v>
      </c>
      <c r="K21" s="251">
        <f t="shared" si="4"/>
        <v>754.6444444444444</v>
      </c>
      <c r="L21" s="22">
        <f>SUM(L22:L23)</f>
        <v>105044</v>
      </c>
      <c r="M21" s="24">
        <f aca="true" t="shared" si="5" ref="M21:M29">SUM(G21,I21,K21)</f>
        <v>2334.311111111111</v>
      </c>
      <c r="N21" s="174">
        <f>SUM('[3]รวม'!$I$21+'[3]รวม'!$K$21+G21)</f>
        <v>2471.2444444444445</v>
      </c>
      <c r="O21" s="197">
        <f>SUM(N24+N27+N40+N49+N55+N58)</f>
        <v>2471.2444444444445</v>
      </c>
      <c r="P21" s="266">
        <f>SUM(F21,H21,J21)</f>
        <v>105044</v>
      </c>
      <c r="Q21" s="197">
        <f>SUM(G21,I21,K21)</f>
        <v>2334.311111111111</v>
      </c>
    </row>
    <row r="22" spans="1:16" s="6" customFormat="1" ht="19.5">
      <c r="A22" s="19"/>
      <c r="B22" s="30" t="s">
        <v>306</v>
      </c>
      <c r="C22" s="21"/>
      <c r="D22" s="21"/>
      <c r="E22" s="33"/>
      <c r="F22" s="22">
        <f>SUM(F25,F28,F38,F56,F59)</f>
        <v>18962</v>
      </c>
      <c r="G22" s="32">
        <f t="shared" si="3"/>
        <v>421.3777777777778</v>
      </c>
      <c r="H22" s="22">
        <f>SUM(H25,H28,H38,H56,H59)</f>
        <v>17659</v>
      </c>
      <c r="I22" s="23">
        <f t="shared" si="2"/>
        <v>392.4222222222222</v>
      </c>
      <c r="J22" s="22">
        <f>SUM(J25,J28,J38,J56,J59)</f>
        <v>14841</v>
      </c>
      <c r="K22" s="251">
        <f t="shared" si="4"/>
        <v>329.8</v>
      </c>
      <c r="L22" s="22">
        <f aca="true" t="shared" si="6" ref="L22:L29">SUM(F22,H22,J22)</f>
        <v>51462</v>
      </c>
      <c r="M22" s="24">
        <f t="shared" si="5"/>
        <v>1143.6</v>
      </c>
      <c r="N22" s="174"/>
      <c r="O22" s="197">
        <f>SUM(O21+N67)</f>
        <v>3015.355555555556</v>
      </c>
      <c r="P22" s="197"/>
    </row>
    <row r="23" spans="1:15" s="6" customFormat="1" ht="19.5">
      <c r="A23" s="19"/>
      <c r="B23" s="30" t="s">
        <v>299</v>
      </c>
      <c r="C23" s="21"/>
      <c r="D23" s="21"/>
      <c r="E23" s="33"/>
      <c r="F23" s="22">
        <f>SUM(F26,F29,F39,F57,F60)</f>
        <v>17640</v>
      </c>
      <c r="G23" s="32">
        <f t="shared" si="3"/>
        <v>392</v>
      </c>
      <c r="H23" s="22">
        <f>SUM(H26,H29,H39,H57,H60)</f>
        <v>16824</v>
      </c>
      <c r="I23" s="23">
        <f t="shared" si="2"/>
        <v>373.8666666666667</v>
      </c>
      <c r="J23" s="22">
        <f>SUM(J26,J29,J39,J57,J60)</f>
        <v>19118</v>
      </c>
      <c r="K23" s="251">
        <f t="shared" si="4"/>
        <v>424.84444444444443</v>
      </c>
      <c r="L23" s="22">
        <f t="shared" si="6"/>
        <v>53582</v>
      </c>
      <c r="M23" s="24">
        <f t="shared" si="5"/>
        <v>1190.7111111111112</v>
      </c>
      <c r="N23" s="174"/>
      <c r="O23" s="197">
        <f>SUM(O22-O20)</f>
        <v>-59.14444444444416</v>
      </c>
    </row>
    <row r="24" spans="1:15" ht="19.5">
      <c r="A24" s="29"/>
      <c r="B24" s="30"/>
      <c r="C24" s="30" t="s">
        <v>307</v>
      </c>
      <c r="D24" s="30"/>
      <c r="E24" s="30"/>
      <c r="F24" s="31">
        <f>SUM('1-60'!G229)</f>
        <v>1216</v>
      </c>
      <c r="G24" s="32">
        <f t="shared" si="3"/>
        <v>27.022222222222222</v>
      </c>
      <c r="H24" s="31">
        <f>SUM('2-60'!G243)</f>
        <v>3352</v>
      </c>
      <c r="I24" s="32">
        <f aca="true" t="shared" si="7" ref="I24:I77">SUM(H24/45)</f>
        <v>74.4888888888889</v>
      </c>
      <c r="J24" s="31">
        <f>SUM('3-60 '!H259)</f>
        <v>564</v>
      </c>
      <c r="K24" s="250">
        <f t="shared" si="4"/>
        <v>12.533333333333333</v>
      </c>
      <c r="L24" s="31">
        <f t="shared" si="6"/>
        <v>5132</v>
      </c>
      <c r="M24" s="32">
        <f t="shared" si="5"/>
        <v>114.04444444444445</v>
      </c>
      <c r="N24" s="174">
        <f>SUM('[3]รวม'!$I$24+'[3]รวม'!$K$24+G24)</f>
        <v>101.42222222222223</v>
      </c>
      <c r="O24" s="198"/>
    </row>
    <row r="25" spans="1:13" ht="19.5">
      <c r="A25" s="29"/>
      <c r="B25" s="30"/>
      <c r="C25" s="30"/>
      <c r="D25" s="30" t="s">
        <v>306</v>
      </c>
      <c r="E25" s="30"/>
      <c r="F25" s="31">
        <f>SUM('1-60'!G230)</f>
        <v>156</v>
      </c>
      <c r="G25" s="32">
        <f t="shared" si="3"/>
        <v>3.466666666666667</v>
      </c>
      <c r="H25" s="31">
        <f>SUM('2-60'!G244)</f>
        <v>364</v>
      </c>
      <c r="I25" s="32">
        <f t="shared" si="7"/>
        <v>8.088888888888889</v>
      </c>
      <c r="J25" s="31">
        <f>SUM('3-60 '!H260)</f>
        <v>132</v>
      </c>
      <c r="K25" s="188">
        <f t="shared" si="4"/>
        <v>2.933333333333333</v>
      </c>
      <c r="L25" s="28">
        <f t="shared" si="6"/>
        <v>652</v>
      </c>
      <c r="M25" s="23">
        <f t="shared" si="5"/>
        <v>14.488888888888889</v>
      </c>
    </row>
    <row r="26" spans="1:13" ht="19.5">
      <c r="A26" s="29"/>
      <c r="B26" s="30"/>
      <c r="C26" s="30"/>
      <c r="D26" s="30" t="s">
        <v>299</v>
      </c>
      <c r="E26" s="30"/>
      <c r="F26" s="31">
        <f>SUM('1-60'!G231)</f>
        <v>1060</v>
      </c>
      <c r="G26" s="32">
        <f t="shared" si="3"/>
        <v>23.555555555555557</v>
      </c>
      <c r="H26" s="31">
        <f>SUM('2-60'!G245)</f>
        <v>2988</v>
      </c>
      <c r="I26" s="32">
        <f t="shared" si="7"/>
        <v>66.4</v>
      </c>
      <c r="J26" s="31">
        <f>SUM('3-60 '!H261)</f>
        <v>432</v>
      </c>
      <c r="K26" s="188">
        <f t="shared" si="4"/>
        <v>9.6</v>
      </c>
      <c r="L26" s="28">
        <f t="shared" si="6"/>
        <v>4480</v>
      </c>
      <c r="M26" s="23">
        <f t="shared" si="5"/>
        <v>99.55555555555556</v>
      </c>
    </row>
    <row r="27" spans="1:14" ht="19.5">
      <c r="A27" s="29"/>
      <c r="B27" s="30"/>
      <c r="C27" s="30" t="s">
        <v>308</v>
      </c>
      <c r="D27" s="30"/>
      <c r="E27" s="30"/>
      <c r="F27" s="31">
        <f>SUM('1-60'!G119)</f>
        <v>4978</v>
      </c>
      <c r="G27" s="32">
        <f t="shared" si="3"/>
        <v>110.62222222222222</v>
      </c>
      <c r="H27" s="31">
        <f>SUM(H28:H29)</f>
        <v>5026</v>
      </c>
      <c r="I27" s="32">
        <f t="shared" si="7"/>
        <v>111.68888888888888</v>
      </c>
      <c r="J27" s="31">
        <f>SUM(J28:J29)</f>
        <v>4816</v>
      </c>
      <c r="K27" s="188">
        <f t="shared" si="4"/>
        <v>107.02222222222223</v>
      </c>
      <c r="L27" s="28">
        <f t="shared" si="6"/>
        <v>14820</v>
      </c>
      <c r="M27" s="23">
        <f t="shared" si="5"/>
        <v>329.3333333333333</v>
      </c>
      <c r="N27" s="174">
        <f>SUM('[3]รวม'!$I$27+'[3]รวม'!$K$27+G27)</f>
        <v>337.3777777777778</v>
      </c>
    </row>
    <row r="28" spans="1:13" ht="19.5">
      <c r="A28" s="29"/>
      <c r="B28" s="30"/>
      <c r="C28" s="30"/>
      <c r="D28" s="30" t="s">
        <v>306</v>
      </c>
      <c r="E28" s="30"/>
      <c r="F28" s="31">
        <f>SUM('1-60'!G120)</f>
        <v>2158</v>
      </c>
      <c r="G28" s="32">
        <f t="shared" si="3"/>
        <v>47.955555555555556</v>
      </c>
      <c r="H28" s="31">
        <f>SUM('2-60'!G121)</f>
        <v>2846</v>
      </c>
      <c r="I28" s="32">
        <f t="shared" si="7"/>
        <v>63.24444444444445</v>
      </c>
      <c r="J28" s="31">
        <f>SUM('3-60 '!H142)</f>
        <v>2092</v>
      </c>
      <c r="K28" s="188">
        <f t="shared" si="4"/>
        <v>46.48888888888889</v>
      </c>
      <c r="L28" s="28">
        <f t="shared" si="6"/>
        <v>7096</v>
      </c>
      <c r="M28" s="23">
        <f t="shared" si="5"/>
        <v>157.6888888888889</v>
      </c>
    </row>
    <row r="29" spans="1:13" ht="19.5">
      <c r="A29" s="29"/>
      <c r="B29" s="30"/>
      <c r="C29" s="30"/>
      <c r="D29" s="30" t="s">
        <v>299</v>
      </c>
      <c r="E29" s="30"/>
      <c r="F29" s="31">
        <f>SUM('1-60'!G121)</f>
        <v>2820</v>
      </c>
      <c r="G29" s="32">
        <f>SUM(F29/45)</f>
        <v>62.666666666666664</v>
      </c>
      <c r="H29" s="31">
        <f>SUM('2-60'!G122)</f>
        <v>2180</v>
      </c>
      <c r="I29" s="32">
        <f t="shared" si="7"/>
        <v>48.44444444444444</v>
      </c>
      <c r="J29" s="31">
        <f>SUM('3-60 '!H143)</f>
        <v>2724</v>
      </c>
      <c r="K29" s="188">
        <f t="shared" si="4"/>
        <v>60.53333333333333</v>
      </c>
      <c r="L29" s="28">
        <f t="shared" si="6"/>
        <v>7724</v>
      </c>
      <c r="M29" s="23">
        <f t="shared" si="5"/>
        <v>171.64444444444445</v>
      </c>
    </row>
    <row r="30" spans="1:13" ht="19.5">
      <c r="A30" s="299"/>
      <c r="B30" s="300"/>
      <c r="C30" s="300"/>
      <c r="D30" s="300"/>
      <c r="E30" s="300" t="s">
        <v>2820</v>
      </c>
      <c r="F30" s="298">
        <f>SUM(F31:F33)</f>
        <v>2138</v>
      </c>
      <c r="G30" s="296">
        <f aca="true" t="shared" si="8" ref="G30:G36">SUM(F30/45)</f>
        <v>47.51111111111111</v>
      </c>
      <c r="H30" s="298">
        <f>SUM(H31:H33)</f>
        <v>1838</v>
      </c>
      <c r="I30" s="296">
        <f t="shared" si="7"/>
        <v>40.84444444444444</v>
      </c>
      <c r="J30" s="298">
        <f>SUM(J31:J33)</f>
        <v>2032</v>
      </c>
      <c r="K30" s="297">
        <f t="shared" si="4"/>
        <v>45.15555555555556</v>
      </c>
      <c r="L30" s="298">
        <f>SUM(L31:L32)</f>
        <v>5932</v>
      </c>
      <c r="M30" s="296">
        <f aca="true" t="shared" si="9" ref="M30:M36">SUM(G30,I30,K30)</f>
        <v>133.51111111111112</v>
      </c>
    </row>
    <row r="31" spans="1:13" ht="19.5">
      <c r="A31" s="299"/>
      <c r="B31" s="300"/>
      <c r="C31" s="300"/>
      <c r="D31" s="300"/>
      <c r="E31" s="300" t="s">
        <v>2821</v>
      </c>
      <c r="F31" s="298">
        <f>SUM('1-60'!G123)</f>
        <v>2126</v>
      </c>
      <c r="G31" s="296">
        <f t="shared" si="8"/>
        <v>47.24444444444445</v>
      </c>
      <c r="H31" s="298">
        <f>SUM('2-60'!G124)</f>
        <v>1782</v>
      </c>
      <c r="I31" s="296">
        <f t="shared" si="7"/>
        <v>39.6</v>
      </c>
      <c r="J31" s="298">
        <f>SUM('3-60 '!H145)</f>
        <v>2024</v>
      </c>
      <c r="K31" s="297">
        <f>SUM(J31/45)</f>
        <v>44.977777777777774</v>
      </c>
      <c r="L31" s="298">
        <f aca="true" t="shared" si="10" ref="L31:L42">SUM(F31,H31,J31)</f>
        <v>5932</v>
      </c>
      <c r="M31" s="296">
        <f t="shared" si="9"/>
        <v>131.82222222222222</v>
      </c>
    </row>
    <row r="32" spans="1:13" ht="19.5" hidden="1">
      <c r="A32" s="299"/>
      <c r="B32" s="300"/>
      <c r="C32" s="300"/>
      <c r="D32" s="300"/>
      <c r="E32" s="300" t="s">
        <v>2822</v>
      </c>
      <c r="F32" s="298"/>
      <c r="G32" s="296"/>
      <c r="H32" s="298"/>
      <c r="I32" s="296">
        <f t="shared" si="7"/>
        <v>0</v>
      </c>
      <c r="J32" s="298"/>
      <c r="K32" s="297">
        <f>SUM(J32/45)</f>
        <v>0</v>
      </c>
      <c r="L32" s="298">
        <f t="shared" si="10"/>
        <v>0</v>
      </c>
      <c r="M32" s="296">
        <f t="shared" si="9"/>
        <v>0</v>
      </c>
    </row>
    <row r="33" spans="1:13" ht="19.5">
      <c r="A33" s="299"/>
      <c r="B33" s="300"/>
      <c r="C33" s="300"/>
      <c r="D33" s="300"/>
      <c r="E33" s="300" t="s">
        <v>2822</v>
      </c>
      <c r="F33" s="298">
        <f>SUM('1-60'!G124)</f>
        <v>12</v>
      </c>
      <c r="G33" s="296">
        <f t="shared" si="8"/>
        <v>0.26666666666666666</v>
      </c>
      <c r="H33" s="298">
        <f>SUM('2-60'!G125)</f>
        <v>56</v>
      </c>
      <c r="I33" s="296">
        <f t="shared" si="7"/>
        <v>1.2444444444444445</v>
      </c>
      <c r="J33" s="298">
        <f>SUM('3-60 '!H146)</f>
        <v>8</v>
      </c>
      <c r="K33" s="297">
        <f>SUM(J33/45)</f>
        <v>0.17777777777777778</v>
      </c>
      <c r="L33" s="298">
        <f t="shared" si="10"/>
        <v>76</v>
      </c>
      <c r="M33" s="296">
        <f t="shared" si="9"/>
        <v>1.6888888888888889</v>
      </c>
    </row>
    <row r="34" spans="1:13" ht="19.5">
      <c r="A34" s="299"/>
      <c r="B34" s="300"/>
      <c r="C34" s="300"/>
      <c r="D34" s="300"/>
      <c r="E34" s="300" t="s">
        <v>2819</v>
      </c>
      <c r="F34" s="298">
        <f>SUM(F35:F36)</f>
        <v>2840</v>
      </c>
      <c r="G34" s="296">
        <f t="shared" si="8"/>
        <v>63.111111111111114</v>
      </c>
      <c r="H34" s="298">
        <f>SUM(H35:H36)</f>
        <v>3188</v>
      </c>
      <c r="I34" s="296">
        <f t="shared" si="7"/>
        <v>70.84444444444445</v>
      </c>
      <c r="J34" s="298">
        <f>SUM(J35:J36)</f>
        <v>2784</v>
      </c>
      <c r="K34" s="297">
        <f t="shared" si="4"/>
        <v>61.86666666666667</v>
      </c>
      <c r="L34" s="298">
        <f t="shared" si="10"/>
        <v>8812</v>
      </c>
      <c r="M34" s="296">
        <f t="shared" si="9"/>
        <v>195.82222222222225</v>
      </c>
    </row>
    <row r="35" spans="1:13" ht="19.5">
      <c r="A35" s="299"/>
      <c r="B35" s="300"/>
      <c r="C35" s="300"/>
      <c r="D35" s="300"/>
      <c r="E35" s="300" t="s">
        <v>2821</v>
      </c>
      <c r="F35" s="298">
        <f>SUM('1-60'!G147)</f>
        <v>32</v>
      </c>
      <c r="G35" s="296">
        <f t="shared" si="8"/>
        <v>0.7111111111111111</v>
      </c>
      <c r="H35" s="298">
        <f>SUM('2-60'!G155)</f>
        <v>1064</v>
      </c>
      <c r="I35" s="296">
        <f t="shared" si="7"/>
        <v>23.644444444444446</v>
      </c>
      <c r="J35" s="298">
        <f>SUM('3-60 '!H167)</f>
        <v>68</v>
      </c>
      <c r="K35" s="297">
        <f t="shared" si="4"/>
        <v>1.511111111111111</v>
      </c>
      <c r="L35" s="298">
        <f t="shared" si="10"/>
        <v>1164</v>
      </c>
      <c r="M35" s="296">
        <f t="shared" si="9"/>
        <v>25.866666666666667</v>
      </c>
    </row>
    <row r="36" spans="1:13" ht="19.5">
      <c r="A36" s="299"/>
      <c r="B36" s="300"/>
      <c r="C36" s="300"/>
      <c r="D36" s="300"/>
      <c r="E36" s="300" t="s">
        <v>2822</v>
      </c>
      <c r="F36" s="298">
        <f>SUM('1-60'!G148)</f>
        <v>2808</v>
      </c>
      <c r="G36" s="296">
        <f t="shared" si="8"/>
        <v>62.4</v>
      </c>
      <c r="H36" s="298">
        <f>SUM('2-60'!G156)</f>
        <v>2124</v>
      </c>
      <c r="I36" s="296">
        <f t="shared" si="7"/>
        <v>47.2</v>
      </c>
      <c r="J36" s="298">
        <f>SUM('3-60 '!H168)</f>
        <v>2716</v>
      </c>
      <c r="K36" s="297">
        <f>SUM(J36/45)</f>
        <v>60.355555555555554</v>
      </c>
      <c r="L36" s="298">
        <f t="shared" si="10"/>
        <v>7648</v>
      </c>
      <c r="M36" s="296">
        <f t="shared" si="9"/>
        <v>169.95555555555555</v>
      </c>
    </row>
    <row r="37" spans="1:13" ht="19.5">
      <c r="A37" s="29"/>
      <c r="B37" s="30"/>
      <c r="C37" s="30" t="s">
        <v>309</v>
      </c>
      <c r="D37" s="30"/>
      <c r="E37" s="20"/>
      <c r="F37" s="31">
        <f>SUM(F40,F49,F52)</f>
        <v>14158</v>
      </c>
      <c r="G37" s="32">
        <f t="shared" si="3"/>
        <v>314.6222222222222</v>
      </c>
      <c r="H37" s="31">
        <f>SUM(H38:H39)</f>
        <v>14517</v>
      </c>
      <c r="I37" s="32">
        <f t="shared" si="7"/>
        <v>322.6</v>
      </c>
      <c r="J37" s="31">
        <f>SUM(J38:J39)</f>
        <v>14057</v>
      </c>
      <c r="K37" s="250">
        <f t="shared" si="4"/>
        <v>312.3777777777778</v>
      </c>
      <c r="L37" s="31">
        <f t="shared" si="10"/>
        <v>42732</v>
      </c>
      <c r="M37" s="32">
        <f aca="true" t="shared" si="11" ref="M37:M42">SUM(G37,I37,K37)</f>
        <v>949.5999999999999</v>
      </c>
    </row>
    <row r="38" spans="1:13" ht="19.5">
      <c r="A38" s="29"/>
      <c r="B38" s="30"/>
      <c r="C38" s="30"/>
      <c r="D38" s="20" t="s">
        <v>306</v>
      </c>
      <c r="E38" s="20"/>
      <c r="F38" s="31">
        <f>SUM(F41,F50,F53)</f>
        <v>9462</v>
      </c>
      <c r="G38" s="32">
        <f t="shared" si="3"/>
        <v>210.26666666666668</v>
      </c>
      <c r="H38" s="31">
        <f>SUM(H41,H50,H53)</f>
        <v>8887</v>
      </c>
      <c r="I38" s="32">
        <f t="shared" si="7"/>
        <v>197.48888888888888</v>
      </c>
      <c r="J38" s="31">
        <f>SUM(J41,J50,J53)</f>
        <v>8815</v>
      </c>
      <c r="K38" s="250">
        <f t="shared" si="4"/>
        <v>195.88888888888889</v>
      </c>
      <c r="L38" s="31">
        <f t="shared" si="10"/>
        <v>27164</v>
      </c>
      <c r="M38" s="32">
        <f t="shared" si="11"/>
        <v>603.6444444444445</v>
      </c>
    </row>
    <row r="39" spans="1:13" ht="19.5">
      <c r="A39" s="29"/>
      <c r="B39" s="30"/>
      <c r="C39" s="30"/>
      <c r="D39" s="20" t="s">
        <v>299</v>
      </c>
      <c r="E39" s="20"/>
      <c r="F39" s="31">
        <f>SUM(F42,F51,F54)</f>
        <v>4696</v>
      </c>
      <c r="G39" s="32">
        <f t="shared" si="3"/>
        <v>104.35555555555555</v>
      </c>
      <c r="H39" s="31">
        <f>SUM(H42,H51,H54)</f>
        <v>5630</v>
      </c>
      <c r="I39" s="32">
        <f t="shared" si="7"/>
        <v>125.11111111111111</v>
      </c>
      <c r="J39" s="31">
        <f>SUM(J42,J51,J54)</f>
        <v>5242</v>
      </c>
      <c r="K39" s="250">
        <f t="shared" si="4"/>
        <v>116.4888888888889</v>
      </c>
      <c r="L39" s="31">
        <f t="shared" si="10"/>
        <v>15568</v>
      </c>
      <c r="M39" s="32">
        <f t="shared" si="11"/>
        <v>345.9555555555556</v>
      </c>
    </row>
    <row r="40" spans="1:14" ht="19.5">
      <c r="A40" s="29"/>
      <c r="B40" s="30"/>
      <c r="C40" s="30"/>
      <c r="D40" s="20" t="s">
        <v>310</v>
      </c>
      <c r="E40" s="20"/>
      <c r="F40" s="31">
        <f>SUM('1-60'!G160)</f>
        <v>10584</v>
      </c>
      <c r="G40" s="32">
        <f t="shared" si="3"/>
        <v>235.2</v>
      </c>
      <c r="H40" s="31">
        <f>SUM('2-60'!G169)</f>
        <v>11335</v>
      </c>
      <c r="I40" s="32">
        <f t="shared" si="7"/>
        <v>251.88888888888889</v>
      </c>
      <c r="J40" s="31">
        <f>SUM(J41:J42)</f>
        <v>10605</v>
      </c>
      <c r="K40" s="250">
        <f t="shared" si="4"/>
        <v>235.66666666666666</v>
      </c>
      <c r="L40" s="31">
        <f>SUM(F40,H40,J40)</f>
        <v>32524</v>
      </c>
      <c r="M40" s="32">
        <f t="shared" si="11"/>
        <v>722.7555555555555</v>
      </c>
      <c r="N40" s="174">
        <f>SUM('[4]รวม'!$I$39+'[4]รวม'!$K$39+G40)</f>
        <v>806.4888888888888</v>
      </c>
    </row>
    <row r="41" spans="1:14" ht="19.5">
      <c r="A41" s="29"/>
      <c r="B41" s="30"/>
      <c r="C41" s="30"/>
      <c r="D41" s="20" t="s">
        <v>311</v>
      </c>
      <c r="E41" s="20"/>
      <c r="F41" s="31">
        <f>SUM('1-60'!G161)</f>
        <v>5888</v>
      </c>
      <c r="G41" s="32">
        <f t="shared" si="3"/>
        <v>130.84444444444443</v>
      </c>
      <c r="H41" s="31">
        <f>SUM('2-60'!G170)</f>
        <v>5721</v>
      </c>
      <c r="I41" s="32">
        <f t="shared" si="7"/>
        <v>127.13333333333334</v>
      </c>
      <c r="J41" s="31">
        <f>SUM('3-60 '!H181)</f>
        <v>5363</v>
      </c>
      <c r="K41" s="188">
        <f t="shared" si="4"/>
        <v>119.17777777777778</v>
      </c>
      <c r="L41" s="28">
        <f t="shared" si="10"/>
        <v>16972</v>
      </c>
      <c r="M41" s="23">
        <f t="shared" si="11"/>
        <v>377.15555555555557</v>
      </c>
      <c r="N41" s="295"/>
    </row>
    <row r="42" spans="1:14" ht="19.5">
      <c r="A42" s="29"/>
      <c r="B42" s="30"/>
      <c r="C42" s="30"/>
      <c r="D42" s="20" t="s">
        <v>312</v>
      </c>
      <c r="E42" s="20"/>
      <c r="F42" s="31">
        <f>SUM('1-60'!G162)</f>
        <v>4696</v>
      </c>
      <c r="G42" s="32">
        <f>SUM(F42/45)</f>
        <v>104.35555555555555</v>
      </c>
      <c r="H42" s="31">
        <f>SUM('2-60'!G171)</f>
        <v>5614</v>
      </c>
      <c r="I42" s="32">
        <f t="shared" si="7"/>
        <v>124.75555555555556</v>
      </c>
      <c r="J42" s="31">
        <f>SUM('3-60 '!H182)</f>
        <v>5242</v>
      </c>
      <c r="K42" s="188">
        <f>SUM(J42/45)</f>
        <v>116.4888888888889</v>
      </c>
      <c r="L42" s="28">
        <f t="shared" si="10"/>
        <v>15552</v>
      </c>
      <c r="M42" s="23">
        <f t="shared" si="11"/>
        <v>345.6</v>
      </c>
      <c r="N42" s="199"/>
    </row>
    <row r="43" spans="1:14" s="293" customFormat="1" ht="19.5">
      <c r="A43" s="299"/>
      <c r="B43" s="300"/>
      <c r="C43" s="300"/>
      <c r="D43" s="300"/>
      <c r="E43" s="300" t="s">
        <v>2820</v>
      </c>
      <c r="F43" s="298">
        <f>SUM(F44:F45)</f>
        <v>5176</v>
      </c>
      <c r="G43" s="296">
        <f aca="true" t="shared" si="12" ref="G43:G48">SUM(F43/45)</f>
        <v>115.02222222222223</v>
      </c>
      <c r="H43" s="298">
        <f>SUM(H44:H45)</f>
        <v>4727</v>
      </c>
      <c r="I43" s="296">
        <f t="shared" si="7"/>
        <v>105.04444444444445</v>
      </c>
      <c r="J43" s="298">
        <f>SUM(J44:J45)</f>
        <v>4685</v>
      </c>
      <c r="K43" s="297">
        <f aca="true" t="shared" si="13" ref="K43:K48">SUM(J43/45)</f>
        <v>104.11111111111111</v>
      </c>
      <c r="L43" s="298">
        <f>SUM(L44:L45)</f>
        <v>14588</v>
      </c>
      <c r="M43" s="296">
        <f aca="true" t="shared" si="14" ref="M43:M48">SUM(G43,I43,K43)</f>
        <v>324.1777777777778</v>
      </c>
      <c r="N43" s="426">
        <f>SUM('[4]รวม'!$I$42+'[4]รวม'!$K$42+G43)</f>
        <v>301.06666666666666</v>
      </c>
    </row>
    <row r="44" spans="1:14" s="293" customFormat="1" ht="19.5">
      <c r="A44" s="299"/>
      <c r="B44" s="300"/>
      <c r="C44" s="300"/>
      <c r="D44" s="300"/>
      <c r="E44" s="300" t="s">
        <v>2821</v>
      </c>
      <c r="F44" s="298">
        <f>SUM('1-60'!G164)</f>
        <v>5176</v>
      </c>
      <c r="G44" s="296">
        <f>SUM(F44/45)</f>
        <v>115.02222222222223</v>
      </c>
      <c r="H44" s="298">
        <f>SUM('2-60'!G173)</f>
        <v>4723</v>
      </c>
      <c r="I44" s="296">
        <f t="shared" si="7"/>
        <v>104.95555555555555</v>
      </c>
      <c r="J44" s="298">
        <f>SUM('3-60 '!H184)</f>
        <v>4685</v>
      </c>
      <c r="K44" s="297">
        <f t="shared" si="13"/>
        <v>104.11111111111111</v>
      </c>
      <c r="L44" s="298">
        <f>SUM(F44,H44,J44)</f>
        <v>14584</v>
      </c>
      <c r="M44" s="296">
        <f t="shared" si="14"/>
        <v>324.08888888888885</v>
      </c>
      <c r="N44" s="292"/>
    </row>
    <row r="45" spans="1:14" s="293" customFormat="1" ht="19.5">
      <c r="A45" s="299"/>
      <c r="B45" s="300"/>
      <c r="C45" s="300"/>
      <c r="D45" s="300"/>
      <c r="E45" s="300" t="s">
        <v>2822</v>
      </c>
      <c r="F45" s="298">
        <f>SUM('1-60'!G165)</f>
        <v>0</v>
      </c>
      <c r="G45" s="296">
        <f t="shared" si="12"/>
        <v>0</v>
      </c>
      <c r="H45" s="298">
        <f>SUM('2-60'!G174)</f>
        <v>4</v>
      </c>
      <c r="I45" s="296">
        <f t="shared" si="7"/>
        <v>0.08888888888888889</v>
      </c>
      <c r="J45" s="298">
        <f>SUM('3-60 '!H185)</f>
        <v>0</v>
      </c>
      <c r="K45" s="297">
        <f t="shared" si="13"/>
        <v>0</v>
      </c>
      <c r="L45" s="298">
        <f>SUM(F45,H45,J45)</f>
        <v>4</v>
      </c>
      <c r="M45" s="296">
        <f t="shared" si="14"/>
        <v>0.08888888888888889</v>
      </c>
      <c r="N45" s="292"/>
    </row>
    <row r="46" spans="1:14" s="293" customFormat="1" ht="19.5">
      <c r="A46" s="299"/>
      <c r="B46" s="300"/>
      <c r="C46" s="300"/>
      <c r="D46" s="300"/>
      <c r="E46" s="300" t="s">
        <v>2819</v>
      </c>
      <c r="F46" s="298">
        <f>SUM(F47:F48)</f>
        <v>5408</v>
      </c>
      <c r="G46" s="296">
        <f t="shared" si="12"/>
        <v>120.17777777777778</v>
      </c>
      <c r="H46" s="298">
        <f>SUM(H47:H48)</f>
        <v>6608</v>
      </c>
      <c r="I46" s="296">
        <f>SUM(H46/45)</f>
        <v>146.84444444444443</v>
      </c>
      <c r="J46" s="298">
        <f>SUM(J47:J48)</f>
        <v>5920</v>
      </c>
      <c r="K46" s="297">
        <f t="shared" si="13"/>
        <v>131.55555555555554</v>
      </c>
      <c r="L46" s="298">
        <f>SUM(L47:L48)</f>
        <v>17936</v>
      </c>
      <c r="M46" s="296">
        <f t="shared" si="14"/>
        <v>398.5777777777778</v>
      </c>
      <c r="N46" s="426">
        <f>SUM('[4]รวม'!$I$45+'[4]รวม'!$K$45+G46)</f>
        <v>505.4222222222222</v>
      </c>
    </row>
    <row r="47" spans="1:14" s="293" customFormat="1" ht="19.5">
      <c r="A47" s="299"/>
      <c r="B47" s="300"/>
      <c r="C47" s="300"/>
      <c r="D47" s="300"/>
      <c r="E47" s="300" t="s">
        <v>2821</v>
      </c>
      <c r="F47" s="298">
        <f>SUM('1-60'!G186)</f>
        <v>712</v>
      </c>
      <c r="G47" s="296">
        <f t="shared" si="12"/>
        <v>15.822222222222223</v>
      </c>
      <c r="H47" s="298">
        <f>SUM('2-60'!G194)</f>
        <v>998</v>
      </c>
      <c r="I47" s="296">
        <f t="shared" si="7"/>
        <v>22.177777777777777</v>
      </c>
      <c r="J47" s="298">
        <f>SUM('3-60 '!H208)</f>
        <v>678</v>
      </c>
      <c r="K47" s="297">
        <f t="shared" si="13"/>
        <v>15.066666666666666</v>
      </c>
      <c r="L47" s="298">
        <f>SUM(F47,H47,J47)</f>
        <v>2388</v>
      </c>
      <c r="M47" s="296">
        <f t="shared" si="14"/>
        <v>53.06666666666666</v>
      </c>
      <c r="N47" s="426"/>
    </row>
    <row r="48" spans="1:14" s="293" customFormat="1" ht="19.5">
      <c r="A48" s="299"/>
      <c r="B48" s="300"/>
      <c r="C48" s="300"/>
      <c r="D48" s="300"/>
      <c r="E48" s="300" t="s">
        <v>2822</v>
      </c>
      <c r="F48" s="298">
        <f>SUM('1-60'!G187)</f>
        <v>4696</v>
      </c>
      <c r="G48" s="296">
        <f t="shared" si="12"/>
        <v>104.35555555555555</v>
      </c>
      <c r="H48" s="298">
        <f>SUM('2-60'!G195)</f>
        <v>5610</v>
      </c>
      <c r="I48" s="296">
        <f t="shared" si="7"/>
        <v>124.66666666666667</v>
      </c>
      <c r="J48" s="298">
        <f>SUM('3-60 '!H209)</f>
        <v>5242</v>
      </c>
      <c r="K48" s="297">
        <f t="shared" si="13"/>
        <v>116.4888888888889</v>
      </c>
      <c r="L48" s="298">
        <f>SUM(F48,H48,J48)</f>
        <v>15548</v>
      </c>
      <c r="M48" s="296">
        <f t="shared" si="14"/>
        <v>345.5111111111111</v>
      </c>
      <c r="N48" s="292"/>
    </row>
    <row r="49" spans="1:14" ht="19.5">
      <c r="A49" s="29" t="s">
        <v>313</v>
      </c>
      <c r="B49" s="30"/>
      <c r="C49" s="30"/>
      <c r="D49" s="20" t="s">
        <v>314</v>
      </c>
      <c r="E49" s="20"/>
      <c r="F49" s="31">
        <f>SUM('1-60'!G205)</f>
        <v>3574</v>
      </c>
      <c r="G49" s="32">
        <f t="shared" si="3"/>
        <v>79.42222222222222</v>
      </c>
      <c r="H49" s="31">
        <f>SUM(H50:H51)</f>
        <v>3182</v>
      </c>
      <c r="I49" s="32">
        <f t="shared" si="7"/>
        <v>70.71111111111111</v>
      </c>
      <c r="J49" s="31">
        <f>SUM('3-60 '!H236)</f>
        <v>3452</v>
      </c>
      <c r="K49" s="188">
        <f t="shared" si="4"/>
        <v>76.71111111111111</v>
      </c>
      <c r="L49" s="28">
        <f>SUM(F49,H49,J49)</f>
        <v>10208</v>
      </c>
      <c r="M49" s="23">
        <f>SUM(G49,I49,K49)</f>
        <v>226.84444444444443</v>
      </c>
      <c r="N49" s="174">
        <f>SUM('[4]รวม'!$I$48+'[4]รวม'!$K$48+G49)</f>
        <v>228.17777777777778</v>
      </c>
    </row>
    <row r="50" spans="1:13" ht="19.5">
      <c r="A50" s="29"/>
      <c r="B50" s="30"/>
      <c r="C50" s="30"/>
      <c r="D50" s="20" t="s">
        <v>311</v>
      </c>
      <c r="E50" s="20"/>
      <c r="F50" s="31">
        <f>SUM('1-60'!G206)</f>
        <v>3574</v>
      </c>
      <c r="G50" s="32">
        <f t="shared" si="3"/>
        <v>79.42222222222222</v>
      </c>
      <c r="H50" s="31">
        <f>SUM('2-60'!G217)</f>
        <v>3166</v>
      </c>
      <c r="I50" s="32">
        <f t="shared" si="7"/>
        <v>70.35555555555555</v>
      </c>
      <c r="J50" s="31">
        <f>SUM('3-60 '!H237)</f>
        <v>3452</v>
      </c>
      <c r="K50" s="188">
        <f t="shared" si="4"/>
        <v>76.71111111111111</v>
      </c>
      <c r="L50" s="28">
        <f>SUM(F50,H50,J50)</f>
        <v>10192</v>
      </c>
      <c r="M50" s="23">
        <f>SUM(G50,I50,K50)</f>
        <v>226.48888888888888</v>
      </c>
    </row>
    <row r="51" spans="1:13" ht="19.5">
      <c r="A51" s="29"/>
      <c r="B51" s="30"/>
      <c r="C51" s="30"/>
      <c r="D51" s="20" t="s">
        <v>312</v>
      </c>
      <c r="E51" s="20"/>
      <c r="F51" s="31">
        <f>SUM('1-60'!G207)</f>
        <v>0</v>
      </c>
      <c r="G51" s="32">
        <f t="shared" si="3"/>
        <v>0</v>
      </c>
      <c r="H51" s="31">
        <f>SUM('2-60'!G218)</f>
        <v>16</v>
      </c>
      <c r="I51" s="32">
        <f t="shared" si="7"/>
        <v>0.35555555555555557</v>
      </c>
      <c r="J51" s="31">
        <f>SUM('3-60 '!H238)</f>
        <v>0</v>
      </c>
      <c r="K51" s="188">
        <f t="shared" si="4"/>
        <v>0</v>
      </c>
      <c r="L51" s="28">
        <f>SUM(F51,H51,J51)</f>
        <v>16</v>
      </c>
      <c r="M51" s="23">
        <f>SUM(G51,I51,K51)</f>
        <v>0.35555555555555557</v>
      </c>
    </row>
    <row r="52" spans="1:13" ht="19.5" hidden="1">
      <c r="A52" s="29" t="s">
        <v>313</v>
      </c>
      <c r="B52" s="30"/>
      <c r="C52" s="30"/>
      <c r="D52" s="20" t="s">
        <v>315</v>
      </c>
      <c r="E52" s="20"/>
      <c r="F52" s="31"/>
      <c r="G52" s="32"/>
      <c r="H52" s="31"/>
      <c r="I52" s="31"/>
      <c r="J52" s="31"/>
      <c r="K52" s="31"/>
      <c r="L52" s="28"/>
      <c r="M52" s="23"/>
    </row>
    <row r="53" spans="1:13" ht="19.5" hidden="1">
      <c r="A53" s="29"/>
      <c r="B53" s="30"/>
      <c r="C53" s="30"/>
      <c r="D53" s="20" t="s">
        <v>311</v>
      </c>
      <c r="E53" s="20"/>
      <c r="F53" s="31"/>
      <c r="G53" s="32"/>
      <c r="H53" s="31"/>
      <c r="I53" s="31"/>
      <c r="J53" s="31"/>
      <c r="K53" s="31"/>
      <c r="L53" s="28"/>
      <c r="M53" s="23"/>
    </row>
    <row r="54" spans="1:13" ht="19.5" hidden="1">
      <c r="A54" s="29"/>
      <c r="B54" s="30"/>
      <c r="C54" s="30"/>
      <c r="D54" s="20" t="s">
        <v>312</v>
      </c>
      <c r="E54" s="20"/>
      <c r="F54" s="31"/>
      <c r="G54" s="32"/>
      <c r="H54" s="31"/>
      <c r="I54" s="31"/>
      <c r="J54" s="31"/>
      <c r="K54" s="31"/>
      <c r="L54" s="28"/>
      <c r="M54" s="23"/>
    </row>
    <row r="55" spans="1:14" ht="19.5">
      <c r="A55" s="29" t="s">
        <v>316</v>
      </c>
      <c r="B55" s="30"/>
      <c r="C55" s="30" t="s">
        <v>317</v>
      </c>
      <c r="D55" s="30"/>
      <c r="E55" s="30"/>
      <c r="F55" s="31">
        <f>SUM('1-60'!G236)</f>
        <v>11762</v>
      </c>
      <c r="G55" s="32">
        <f t="shared" si="3"/>
        <v>261.3777777777778</v>
      </c>
      <c r="H55" s="31">
        <f>SUM(H56:H57)</f>
        <v>7438</v>
      </c>
      <c r="I55" s="32">
        <f t="shared" si="7"/>
        <v>165.2888888888889</v>
      </c>
      <c r="J55" s="31">
        <f>SUM(J56:J57)</f>
        <v>11820</v>
      </c>
      <c r="K55" s="188">
        <f aca="true" t="shared" si="15" ref="K55:K69">SUM(J55/45)</f>
        <v>262.6666666666667</v>
      </c>
      <c r="L55" s="28">
        <f aca="true" t="shared" si="16" ref="L55:M60">SUM(F55,H55,J55)</f>
        <v>31020</v>
      </c>
      <c r="M55" s="23">
        <f t="shared" si="16"/>
        <v>689.3333333333334</v>
      </c>
      <c r="N55" s="174">
        <f>SUM('[3]รวม'!$I$54+'[3]รวม'!$K$54+G55)</f>
        <v>678.8444444444444</v>
      </c>
    </row>
    <row r="56" spans="1:13" ht="19.5">
      <c r="A56" s="29"/>
      <c r="B56" s="30"/>
      <c r="C56" s="30"/>
      <c r="D56" s="30" t="s">
        <v>306</v>
      </c>
      <c r="E56" s="30"/>
      <c r="F56" s="31">
        <f>SUM('1-60'!G237)</f>
        <v>3586</v>
      </c>
      <c r="G56" s="32">
        <f t="shared" si="3"/>
        <v>79.68888888888888</v>
      </c>
      <c r="H56" s="31">
        <f>SUM('2-60'!G291)</f>
        <v>1928</v>
      </c>
      <c r="I56" s="32">
        <f t="shared" si="7"/>
        <v>42.84444444444444</v>
      </c>
      <c r="J56" s="31">
        <f>SUM('3-60 '!H301)</f>
        <v>2128</v>
      </c>
      <c r="K56" s="188">
        <f t="shared" si="15"/>
        <v>47.28888888888889</v>
      </c>
      <c r="L56" s="28">
        <f t="shared" si="16"/>
        <v>7642</v>
      </c>
      <c r="M56" s="23">
        <f t="shared" si="16"/>
        <v>169.82222222222222</v>
      </c>
    </row>
    <row r="57" spans="1:13" ht="19.5">
      <c r="A57" s="29"/>
      <c r="B57" s="30"/>
      <c r="C57" s="30"/>
      <c r="D57" s="30" t="s">
        <v>299</v>
      </c>
      <c r="E57" s="30"/>
      <c r="F57" s="31">
        <f>SUM('1-60'!G238)</f>
        <v>8176</v>
      </c>
      <c r="G57" s="32">
        <f t="shared" si="3"/>
        <v>181.6888888888889</v>
      </c>
      <c r="H57" s="31">
        <f>SUM('2-60'!G292)</f>
        <v>5510</v>
      </c>
      <c r="I57" s="32">
        <f t="shared" si="7"/>
        <v>122.44444444444444</v>
      </c>
      <c r="J57" s="31">
        <f>SUM('3-60 '!H302)</f>
        <v>9692</v>
      </c>
      <c r="K57" s="188">
        <f t="shared" si="15"/>
        <v>215.37777777777777</v>
      </c>
      <c r="L57" s="28">
        <f t="shared" si="16"/>
        <v>23378</v>
      </c>
      <c r="M57" s="23">
        <f t="shared" si="16"/>
        <v>519.5111111111111</v>
      </c>
    </row>
    <row r="58" spans="1:14" ht="19.5">
      <c r="A58" s="29" t="s">
        <v>316</v>
      </c>
      <c r="B58" s="30"/>
      <c r="C58" s="30" t="s">
        <v>2440</v>
      </c>
      <c r="D58" s="30"/>
      <c r="E58" s="30"/>
      <c r="F58" s="31">
        <f>SUM(F59:F60)</f>
        <v>4488</v>
      </c>
      <c r="G58" s="32">
        <f t="shared" si="3"/>
        <v>99.73333333333333</v>
      </c>
      <c r="H58" s="31">
        <f>SUM(H59:H60)</f>
        <v>4150</v>
      </c>
      <c r="I58" s="32">
        <f t="shared" si="7"/>
        <v>92.22222222222223</v>
      </c>
      <c r="J58" s="31">
        <f>SUM(J59:J60)</f>
        <v>2702</v>
      </c>
      <c r="K58" s="188">
        <f t="shared" si="15"/>
        <v>60.044444444444444</v>
      </c>
      <c r="L58" s="28">
        <f t="shared" si="16"/>
        <v>11340</v>
      </c>
      <c r="M58" s="23">
        <f t="shared" si="16"/>
        <v>252.00000000000003</v>
      </c>
      <c r="N58" s="174">
        <f>SUM('[3]รวม'!$I$57+'[3]รวม'!$K$57+G58)</f>
        <v>318.93333333333334</v>
      </c>
    </row>
    <row r="59" spans="1:13" ht="19.5">
      <c r="A59" s="29"/>
      <c r="B59" s="30"/>
      <c r="C59" s="30"/>
      <c r="D59" s="30" t="s">
        <v>306</v>
      </c>
      <c r="E59" s="30"/>
      <c r="F59" s="31">
        <f>SUM('1-60'!G288)</f>
        <v>3600</v>
      </c>
      <c r="G59" s="32">
        <f t="shared" si="3"/>
        <v>80</v>
      </c>
      <c r="H59" s="31">
        <f>SUM('2-60'!G257)</f>
        <v>3634</v>
      </c>
      <c r="I59" s="32">
        <f t="shared" si="7"/>
        <v>80.75555555555556</v>
      </c>
      <c r="J59" s="31">
        <f>SUM('3-60 '!H269)</f>
        <v>1674</v>
      </c>
      <c r="K59" s="188">
        <f t="shared" si="15"/>
        <v>37.2</v>
      </c>
      <c r="L59" s="28">
        <f t="shared" si="16"/>
        <v>8908</v>
      </c>
      <c r="M59" s="23">
        <f t="shared" si="16"/>
        <v>197.95555555555558</v>
      </c>
    </row>
    <row r="60" spans="1:13" ht="19.5">
      <c r="A60" s="29"/>
      <c r="B60" s="30"/>
      <c r="C60" s="30"/>
      <c r="D60" s="30" t="s">
        <v>299</v>
      </c>
      <c r="E60" s="30"/>
      <c r="F60" s="31">
        <f>SUM('1-60'!G289)</f>
        <v>888</v>
      </c>
      <c r="G60" s="32">
        <f>SUM(F60/45)</f>
        <v>19.733333333333334</v>
      </c>
      <c r="H60" s="31">
        <f>SUM('2-60'!G258)</f>
        <v>516</v>
      </c>
      <c r="I60" s="32">
        <f>SUM(H60/45)</f>
        <v>11.466666666666667</v>
      </c>
      <c r="J60" s="31">
        <f>SUM('3-60 '!H270)</f>
        <v>1028</v>
      </c>
      <c r="K60" s="188">
        <f>SUM(J60/45)</f>
        <v>22.844444444444445</v>
      </c>
      <c r="L60" s="28">
        <f t="shared" si="16"/>
        <v>2432</v>
      </c>
      <c r="M60" s="23">
        <f t="shared" si="16"/>
        <v>54.04444444444445</v>
      </c>
    </row>
    <row r="61" spans="1:13" ht="19.5">
      <c r="A61" s="299"/>
      <c r="B61" s="300"/>
      <c r="C61" s="300"/>
      <c r="D61" s="300"/>
      <c r="E61" s="300" t="s">
        <v>2820</v>
      </c>
      <c r="F61" s="298">
        <f>SUM(F62:F63)</f>
        <v>3240</v>
      </c>
      <c r="G61" s="296">
        <f aca="true" t="shared" si="17" ref="G61:G66">SUM(F61/45)</f>
        <v>72</v>
      </c>
      <c r="H61" s="298">
        <f>SUM(H62:H63)</f>
        <v>3618</v>
      </c>
      <c r="I61" s="296">
        <f aca="true" t="shared" si="18" ref="I61:I66">SUM(H61/45)</f>
        <v>80.4</v>
      </c>
      <c r="J61" s="298">
        <f>SUM(J62:J63)</f>
        <v>1010</v>
      </c>
      <c r="K61" s="297">
        <f aca="true" t="shared" si="19" ref="K61:K66">SUM(J61/45)</f>
        <v>22.444444444444443</v>
      </c>
      <c r="L61" s="298">
        <f>SUM(L62:L63)</f>
        <v>7868</v>
      </c>
      <c r="M61" s="296">
        <f aca="true" t="shared" si="20" ref="M61:M66">SUM(G61,I61,K61)</f>
        <v>174.84444444444443</v>
      </c>
    </row>
    <row r="62" spans="1:13" ht="19.5">
      <c r="A62" s="299"/>
      <c r="B62" s="300"/>
      <c r="C62" s="300"/>
      <c r="D62" s="300"/>
      <c r="E62" s="300" t="s">
        <v>2821</v>
      </c>
      <c r="F62" s="298">
        <f>SUM('1-60'!G291)</f>
        <v>3240</v>
      </c>
      <c r="G62" s="296">
        <f t="shared" si="17"/>
        <v>72</v>
      </c>
      <c r="H62" s="298">
        <f>SUM('2-60'!G260)</f>
        <v>3594</v>
      </c>
      <c r="I62" s="296">
        <f t="shared" si="18"/>
        <v>79.86666666666666</v>
      </c>
      <c r="J62" s="298">
        <f>SUM('3-60 '!H272)</f>
        <v>1010</v>
      </c>
      <c r="K62" s="297">
        <f t="shared" si="19"/>
        <v>22.444444444444443</v>
      </c>
      <c r="L62" s="298">
        <f>SUM(F62,H62,J62)</f>
        <v>7844</v>
      </c>
      <c r="M62" s="296">
        <f t="shared" si="20"/>
        <v>174.31111111111113</v>
      </c>
    </row>
    <row r="63" spans="1:13" ht="19.5">
      <c r="A63" s="299"/>
      <c r="B63" s="300"/>
      <c r="C63" s="300"/>
      <c r="D63" s="300"/>
      <c r="E63" s="300" t="s">
        <v>2822</v>
      </c>
      <c r="F63" s="298">
        <f>SUM('1-60'!G292)</f>
        <v>0</v>
      </c>
      <c r="G63" s="296">
        <f t="shared" si="17"/>
        <v>0</v>
      </c>
      <c r="H63" s="298">
        <f>SUM('2-60'!G261)</f>
        <v>24</v>
      </c>
      <c r="I63" s="296">
        <f t="shared" si="18"/>
        <v>0.5333333333333333</v>
      </c>
      <c r="J63" s="298">
        <f>SUM('3-60 '!H273)</f>
        <v>0</v>
      </c>
      <c r="K63" s="297">
        <f t="shared" si="19"/>
        <v>0</v>
      </c>
      <c r="L63" s="298">
        <f>SUM(F63,H63,J63)</f>
        <v>24</v>
      </c>
      <c r="M63" s="296">
        <f t="shared" si="20"/>
        <v>0.5333333333333333</v>
      </c>
    </row>
    <row r="64" spans="1:13" ht="19.5">
      <c r="A64" s="299"/>
      <c r="B64" s="300"/>
      <c r="C64" s="300"/>
      <c r="D64" s="300"/>
      <c r="E64" s="300" t="s">
        <v>2819</v>
      </c>
      <c r="F64" s="298">
        <f>SUM(F65:F66)</f>
        <v>1248</v>
      </c>
      <c r="G64" s="296">
        <f t="shared" si="17"/>
        <v>27.733333333333334</v>
      </c>
      <c r="H64" s="298">
        <f>SUM(H65:H66)</f>
        <v>532</v>
      </c>
      <c r="I64" s="296">
        <f t="shared" si="18"/>
        <v>11.822222222222223</v>
      </c>
      <c r="J64" s="298">
        <f>SUM(J65:J66)</f>
        <v>1692</v>
      </c>
      <c r="K64" s="297">
        <f t="shared" si="19"/>
        <v>37.6</v>
      </c>
      <c r="L64" s="298">
        <f>SUM(L65:L66)</f>
        <v>3472</v>
      </c>
      <c r="M64" s="296">
        <f t="shared" si="20"/>
        <v>77.15555555555557</v>
      </c>
    </row>
    <row r="65" spans="1:13" ht="19.5">
      <c r="A65" s="299"/>
      <c r="B65" s="300"/>
      <c r="C65" s="300"/>
      <c r="D65" s="300"/>
      <c r="E65" s="300" t="s">
        <v>2821</v>
      </c>
      <c r="F65" s="298">
        <f>SUM('1-60'!G315)</f>
        <v>360</v>
      </c>
      <c r="G65" s="296">
        <f t="shared" si="17"/>
        <v>8</v>
      </c>
      <c r="H65" s="298">
        <f>SUM('2-60'!G285)</f>
        <v>40</v>
      </c>
      <c r="I65" s="296">
        <f t="shared" si="18"/>
        <v>0.8888888888888888</v>
      </c>
      <c r="J65" s="298">
        <f>SUM('3-60 '!H288)</f>
        <v>664</v>
      </c>
      <c r="K65" s="297">
        <f t="shared" si="19"/>
        <v>14.755555555555556</v>
      </c>
      <c r="L65" s="298">
        <f aca="true" t="shared" si="21" ref="L65:L70">SUM(F65,H65,J65)</f>
        <v>1064</v>
      </c>
      <c r="M65" s="296">
        <f t="shared" si="20"/>
        <v>23.644444444444446</v>
      </c>
    </row>
    <row r="66" spans="1:13" ht="19.5">
      <c r="A66" s="299"/>
      <c r="B66" s="300"/>
      <c r="C66" s="300"/>
      <c r="D66" s="300"/>
      <c r="E66" s="300" t="s">
        <v>2822</v>
      </c>
      <c r="F66" s="298">
        <f>SUM('1-60'!G316)</f>
        <v>888</v>
      </c>
      <c r="G66" s="296">
        <f t="shared" si="17"/>
        <v>19.733333333333334</v>
      </c>
      <c r="H66" s="298">
        <f>SUM('2-60'!G286)</f>
        <v>492</v>
      </c>
      <c r="I66" s="296">
        <f t="shared" si="18"/>
        <v>10.933333333333334</v>
      </c>
      <c r="J66" s="298">
        <f>SUM('3-60 '!H289)</f>
        <v>1028</v>
      </c>
      <c r="K66" s="297">
        <f t="shared" si="19"/>
        <v>22.844444444444445</v>
      </c>
      <c r="L66" s="298">
        <f t="shared" si="21"/>
        <v>2408</v>
      </c>
      <c r="M66" s="296">
        <f t="shared" si="20"/>
        <v>53.51111111111111</v>
      </c>
    </row>
    <row r="67" spans="1:17" s="6" customFormat="1" ht="18.75">
      <c r="A67" s="19" t="s">
        <v>2674</v>
      </c>
      <c r="B67" s="21"/>
      <c r="C67" s="21"/>
      <c r="D67" s="21"/>
      <c r="E67" s="33"/>
      <c r="F67" s="22">
        <f>SUM(F68:F69)</f>
        <v>9304</v>
      </c>
      <c r="G67" s="24">
        <f>SUM(F67/45)</f>
        <v>206.75555555555556</v>
      </c>
      <c r="H67" s="22">
        <f>SUM(H68:H69)</f>
        <v>9330</v>
      </c>
      <c r="I67" s="24">
        <f>SUM(H67/45)</f>
        <v>207.33333333333334</v>
      </c>
      <c r="J67" s="22">
        <f>SUM(J68:J69)</f>
        <v>7267</v>
      </c>
      <c r="K67" s="251">
        <f t="shared" si="15"/>
        <v>161.48888888888888</v>
      </c>
      <c r="L67" s="22">
        <f t="shared" si="21"/>
        <v>25901</v>
      </c>
      <c r="M67" s="24">
        <f>SUM(G67,I67,K67)</f>
        <v>575.5777777777778</v>
      </c>
      <c r="N67" s="174">
        <f>SUM('[3]รวม'!$I$66+'[3]รวม'!$K$66+G67)</f>
        <v>544.1111111111111</v>
      </c>
      <c r="P67" s="266">
        <f>SUM(F67,H67,J67)</f>
        <v>25901</v>
      </c>
      <c r="Q67" s="197">
        <f>SUM(G67,I67,K67)</f>
        <v>575.5777777777778</v>
      </c>
    </row>
    <row r="68" spans="1:14" s="6" customFormat="1" ht="19.5">
      <c r="A68" s="19"/>
      <c r="B68" s="30" t="s">
        <v>2675</v>
      </c>
      <c r="C68" s="21"/>
      <c r="D68" s="21"/>
      <c r="E68" s="33"/>
      <c r="F68" s="22">
        <f>SUM(F71+F74)</f>
        <v>8292</v>
      </c>
      <c r="G68" s="32">
        <f>SUM(F68/45)</f>
        <v>184.26666666666668</v>
      </c>
      <c r="H68" s="22">
        <f>SUM(H71+H74)</f>
        <v>8794</v>
      </c>
      <c r="I68" s="23">
        <f>SUM(H68/45)</f>
        <v>195.42222222222222</v>
      </c>
      <c r="J68" s="22">
        <f>SUM(J71+J74)</f>
        <v>1239</v>
      </c>
      <c r="K68" s="251">
        <f t="shared" si="15"/>
        <v>27.533333333333335</v>
      </c>
      <c r="L68" s="22">
        <f t="shared" si="21"/>
        <v>18325</v>
      </c>
      <c r="M68" s="24">
        <f>SUM(G68,I68,K68)</f>
        <v>407.22222222222223</v>
      </c>
      <c r="N68" s="174"/>
    </row>
    <row r="69" spans="1:14" s="6" customFormat="1" ht="19.5">
      <c r="A69" s="19"/>
      <c r="B69" s="30" t="s">
        <v>299</v>
      </c>
      <c r="C69" s="21"/>
      <c r="D69" s="21"/>
      <c r="E69" s="33"/>
      <c r="F69" s="22">
        <f>SUM(F72+F75)</f>
        <v>1012</v>
      </c>
      <c r="G69" s="32">
        <f>SUM(F69/45)</f>
        <v>22.488888888888887</v>
      </c>
      <c r="H69" s="22">
        <f>SUM(H72+H75)</f>
        <v>536</v>
      </c>
      <c r="I69" s="23">
        <f>SUM(H69/45)</f>
        <v>11.911111111111111</v>
      </c>
      <c r="J69" s="22">
        <f>SUM(J72+J75)</f>
        <v>6028</v>
      </c>
      <c r="K69" s="251">
        <f t="shared" si="15"/>
        <v>133.95555555555555</v>
      </c>
      <c r="L69" s="22">
        <f t="shared" si="21"/>
        <v>7576</v>
      </c>
      <c r="M69" s="24">
        <f>SUM(G69,I69,K69)</f>
        <v>168.35555555555555</v>
      </c>
      <c r="N69" s="174"/>
    </row>
    <row r="70" spans="1:14" ht="19.5">
      <c r="A70" s="29"/>
      <c r="B70" s="30"/>
      <c r="C70" s="30" t="s">
        <v>37</v>
      </c>
      <c r="D70" s="30"/>
      <c r="E70" s="30"/>
      <c r="F70" s="31">
        <f>SUM('1-60'!G323)</f>
        <v>6704</v>
      </c>
      <c r="G70" s="32">
        <f t="shared" si="3"/>
        <v>148.9777777777778</v>
      </c>
      <c r="H70" s="31">
        <f>SUM('2-60'!G334)</f>
        <v>6666</v>
      </c>
      <c r="I70" s="32">
        <f>SUM(I71:I72)</f>
        <v>148.13333333333333</v>
      </c>
      <c r="J70" s="31">
        <f>SUM('3-60 '!H371)</f>
        <v>6660</v>
      </c>
      <c r="K70" s="188">
        <f>SUM(K71:K72)</f>
        <v>148</v>
      </c>
      <c r="L70" s="28">
        <f t="shared" si="21"/>
        <v>20030</v>
      </c>
      <c r="M70" s="23">
        <f>SUM(G70,I70,K70)</f>
        <v>445.1111111111111</v>
      </c>
      <c r="N70" s="174">
        <f>SUM('[3]รวม'!$I$69+'[3]รวม'!$K$69+G70)</f>
        <v>438.1777777777778</v>
      </c>
    </row>
    <row r="71" spans="1:13" ht="19.5">
      <c r="A71" s="29"/>
      <c r="B71" s="30"/>
      <c r="C71" s="30"/>
      <c r="D71" s="30" t="s">
        <v>2675</v>
      </c>
      <c r="E71" s="30"/>
      <c r="F71" s="31">
        <f>SUM('1-60'!G324)</f>
        <v>6668</v>
      </c>
      <c r="G71" s="32">
        <f t="shared" si="3"/>
        <v>148.17777777777778</v>
      </c>
      <c r="H71" s="31">
        <f>SUM('2-60'!G335)</f>
        <v>6166</v>
      </c>
      <c r="I71" s="32">
        <f t="shared" si="7"/>
        <v>137.0222222222222</v>
      </c>
      <c r="J71" s="31">
        <f>SUM('3-60 '!H372)</f>
        <v>1112</v>
      </c>
      <c r="K71" s="188">
        <f aca="true" t="shared" si="22" ref="K71:K77">SUM(J71/45)</f>
        <v>24.711111111111112</v>
      </c>
      <c r="L71" s="28">
        <f aca="true" t="shared" si="23" ref="L71:M75">SUM(F71,H71,J71)</f>
        <v>13946</v>
      </c>
      <c r="M71" s="23">
        <f t="shared" si="23"/>
        <v>309.9111111111111</v>
      </c>
    </row>
    <row r="72" spans="1:13" ht="19.5">
      <c r="A72" s="29"/>
      <c r="B72" s="30"/>
      <c r="C72" s="30"/>
      <c r="D72" s="30" t="s">
        <v>299</v>
      </c>
      <c r="E72" s="30"/>
      <c r="F72" s="31">
        <f>SUM('1-60'!G325)</f>
        <v>36</v>
      </c>
      <c r="G72" s="32">
        <f t="shared" si="3"/>
        <v>0.8</v>
      </c>
      <c r="H72" s="31">
        <f>SUM('2-60'!G336)</f>
        <v>500</v>
      </c>
      <c r="I72" s="32">
        <f t="shared" si="7"/>
        <v>11.11111111111111</v>
      </c>
      <c r="J72" s="31">
        <f>SUM('3-60 '!H373)</f>
        <v>5548</v>
      </c>
      <c r="K72" s="188">
        <f t="shared" si="22"/>
        <v>123.28888888888889</v>
      </c>
      <c r="L72" s="28">
        <f t="shared" si="23"/>
        <v>6084</v>
      </c>
      <c r="M72" s="23">
        <f t="shared" si="23"/>
        <v>135.2</v>
      </c>
    </row>
    <row r="73" spans="1:14" ht="19.5">
      <c r="A73" s="29"/>
      <c r="B73" s="30"/>
      <c r="C73" s="30" t="s">
        <v>2439</v>
      </c>
      <c r="D73" s="30"/>
      <c r="E73" s="30"/>
      <c r="F73" s="31">
        <f>SUM(F74:F75)</f>
        <v>2600</v>
      </c>
      <c r="G73" s="32">
        <f t="shared" si="3"/>
        <v>57.77777777777778</v>
      </c>
      <c r="H73" s="32">
        <f>SUM(H74:H75)</f>
        <v>2664</v>
      </c>
      <c r="I73" s="32">
        <f>SUM(I74:I75)</f>
        <v>59.199999999999996</v>
      </c>
      <c r="J73" s="31">
        <f>SUM('3-60 '!H413)</f>
        <v>607</v>
      </c>
      <c r="K73" s="188">
        <f t="shared" si="22"/>
        <v>13.488888888888889</v>
      </c>
      <c r="L73" s="28">
        <f t="shared" si="23"/>
        <v>5871</v>
      </c>
      <c r="M73" s="23">
        <f t="shared" si="23"/>
        <v>130.46666666666667</v>
      </c>
      <c r="N73" s="174">
        <f>SUM('[3]รวม'!$I$72+'[3]รวม'!$K$72+G73)</f>
        <v>105.93333333333334</v>
      </c>
    </row>
    <row r="74" spans="1:13" ht="19.5">
      <c r="A74" s="29"/>
      <c r="B74" s="30"/>
      <c r="C74" s="30"/>
      <c r="D74" s="30" t="s">
        <v>2675</v>
      </c>
      <c r="E74" s="30"/>
      <c r="F74" s="31">
        <f>SUM('1-60'!G372)</f>
        <v>1624</v>
      </c>
      <c r="G74" s="32">
        <f t="shared" si="3"/>
        <v>36.08888888888889</v>
      </c>
      <c r="H74" s="32">
        <f>SUM('2-60'!G399)</f>
        <v>2628</v>
      </c>
      <c r="I74" s="32">
        <f t="shared" si="7"/>
        <v>58.4</v>
      </c>
      <c r="J74" s="31">
        <f>SUM('3-60 '!H414)</f>
        <v>127</v>
      </c>
      <c r="K74" s="188">
        <f t="shared" si="22"/>
        <v>2.8222222222222224</v>
      </c>
      <c r="L74" s="28">
        <f t="shared" si="23"/>
        <v>4379</v>
      </c>
      <c r="M74" s="23">
        <f t="shared" si="23"/>
        <v>97.3111111111111</v>
      </c>
    </row>
    <row r="75" spans="1:13" ht="19.5">
      <c r="A75" s="29"/>
      <c r="B75" s="30"/>
      <c r="C75" s="30"/>
      <c r="D75" s="30" t="s">
        <v>299</v>
      </c>
      <c r="E75" s="30"/>
      <c r="F75" s="31">
        <f>SUM('1-60'!G373)</f>
        <v>976</v>
      </c>
      <c r="G75" s="32">
        <f t="shared" si="3"/>
        <v>21.68888888888889</v>
      </c>
      <c r="H75" s="32">
        <f>SUM('2-60'!G400)</f>
        <v>36</v>
      </c>
      <c r="I75" s="32">
        <f t="shared" si="7"/>
        <v>0.8</v>
      </c>
      <c r="J75" s="31">
        <f>SUM('3-60 '!H415)</f>
        <v>480</v>
      </c>
      <c r="K75" s="188">
        <f t="shared" si="22"/>
        <v>10.666666666666666</v>
      </c>
      <c r="L75" s="28">
        <f t="shared" si="23"/>
        <v>1492</v>
      </c>
      <c r="M75" s="23">
        <f t="shared" si="23"/>
        <v>33.15555555555556</v>
      </c>
    </row>
    <row r="76" spans="1:17" s="6" customFormat="1" ht="18.75">
      <c r="A76" s="19" t="s">
        <v>318</v>
      </c>
      <c r="B76" s="21"/>
      <c r="C76" s="21"/>
      <c r="D76" s="21"/>
      <c r="E76" s="33"/>
      <c r="F76" s="22">
        <f>SUM(F77:F78)</f>
        <v>3368</v>
      </c>
      <c r="G76" s="24">
        <f t="shared" si="3"/>
        <v>74.84444444444445</v>
      </c>
      <c r="H76" s="22">
        <f>SUM('2-60'!G415)</f>
        <v>3814</v>
      </c>
      <c r="I76" s="24">
        <f>SUM(H76/45)</f>
        <v>84.75555555555556</v>
      </c>
      <c r="J76" s="22">
        <f>SUM(J77:J78)</f>
        <v>3160</v>
      </c>
      <c r="K76" s="251">
        <f t="shared" si="22"/>
        <v>70.22222222222223</v>
      </c>
      <c r="L76" s="22">
        <f>SUM(F76,H76,J76)</f>
        <v>10342</v>
      </c>
      <c r="M76" s="24">
        <f>SUM(G76,I76,K76)</f>
        <v>229.82222222222225</v>
      </c>
      <c r="N76" s="174">
        <f>SUM('[3]รวม'!$I$75+'[3]รวม'!$K$75+G76)</f>
        <v>217.1111111111111</v>
      </c>
      <c r="P76" s="266">
        <f>SUM(F76,H76,J76)</f>
        <v>10342</v>
      </c>
      <c r="Q76" s="197">
        <f>SUM(G76,I76,K76)</f>
        <v>229.82222222222225</v>
      </c>
    </row>
    <row r="77" spans="1:13" ht="19.5">
      <c r="A77" s="29"/>
      <c r="B77" s="30" t="s">
        <v>319</v>
      </c>
      <c r="C77" s="30"/>
      <c r="D77" s="30"/>
      <c r="E77" s="20"/>
      <c r="F77" s="31">
        <f>SUM('1-60'!G393)</f>
        <v>3368</v>
      </c>
      <c r="G77" s="32">
        <f t="shared" si="3"/>
        <v>74.84444444444445</v>
      </c>
      <c r="H77" s="31">
        <f>SUM('2-60'!G415)</f>
        <v>3814</v>
      </c>
      <c r="I77" s="32">
        <f t="shared" si="7"/>
        <v>84.75555555555556</v>
      </c>
      <c r="J77" s="31">
        <f>SUM('3-60 '!H433)</f>
        <v>3160</v>
      </c>
      <c r="K77" s="188">
        <f t="shared" si="22"/>
        <v>70.22222222222223</v>
      </c>
      <c r="L77" s="28">
        <f>SUM(F77,H77,J77)</f>
        <v>10342</v>
      </c>
      <c r="M77" s="23">
        <f>SUM(G77,I77,K77)</f>
        <v>229.82222222222225</v>
      </c>
    </row>
    <row r="78" spans="1:13" ht="19.5">
      <c r="A78" s="29"/>
      <c r="B78" s="30" t="s">
        <v>299</v>
      </c>
      <c r="C78" s="30"/>
      <c r="D78" s="30"/>
      <c r="E78" s="20"/>
      <c r="F78" s="31" t="s">
        <v>320</v>
      </c>
      <c r="G78" s="32" t="s">
        <v>320</v>
      </c>
      <c r="H78" s="31" t="s">
        <v>320</v>
      </c>
      <c r="I78" s="31" t="s">
        <v>320</v>
      </c>
      <c r="J78" s="31" t="s">
        <v>320</v>
      </c>
      <c r="K78" s="31" t="s">
        <v>320</v>
      </c>
      <c r="L78" s="28" t="s">
        <v>320</v>
      </c>
      <c r="M78" s="23" t="s">
        <v>320</v>
      </c>
    </row>
    <row r="79" spans="1:13" ht="19.5">
      <c r="A79" s="29"/>
      <c r="B79" s="30"/>
      <c r="C79" s="30"/>
      <c r="D79" s="30"/>
      <c r="E79" s="20"/>
      <c r="F79" s="31"/>
      <c r="G79" s="32"/>
      <c r="H79" s="31"/>
      <c r="I79" s="31"/>
      <c r="J79" s="31"/>
      <c r="K79" s="31"/>
      <c r="L79" s="28"/>
      <c r="M79" s="23"/>
    </row>
    <row r="80" spans="1:17" s="6" customFormat="1" ht="18.75">
      <c r="A80" s="19" t="s">
        <v>2673</v>
      </c>
      <c r="B80" s="21"/>
      <c r="C80" s="21"/>
      <c r="D80" s="21"/>
      <c r="E80" s="33"/>
      <c r="F80" s="22">
        <f>SUM(F81:F82)</f>
        <v>11304</v>
      </c>
      <c r="G80" s="24">
        <f>SUM(G81:G82)</f>
        <v>251.2</v>
      </c>
      <c r="H80" s="22">
        <f>SUM(H81)</f>
        <v>7684</v>
      </c>
      <c r="I80" s="24">
        <f>SUM(H80/45)</f>
        <v>170.75555555555556</v>
      </c>
      <c r="J80" s="22">
        <f>SUM(J81:J82)</f>
        <v>7428</v>
      </c>
      <c r="K80" s="251">
        <f>SUM(J80/45)</f>
        <v>165.06666666666666</v>
      </c>
      <c r="L80" s="22">
        <f>SUM(L81:L82)</f>
        <v>26416</v>
      </c>
      <c r="M80" s="24">
        <f aca="true" t="shared" si="24" ref="M80:M87">SUM(G80,I80,K80)</f>
        <v>587.0222222222221</v>
      </c>
      <c r="N80" s="174">
        <f>SUM(N83+N86+N89)</f>
        <v>502.57777777777784</v>
      </c>
      <c r="O80" s="197">
        <f>SUM(N80+N92)</f>
        <v>850.4888888888889</v>
      </c>
      <c r="P80" s="266">
        <f>SUM(F80,H80,J80)</f>
        <v>26416</v>
      </c>
      <c r="Q80" s="197">
        <f>SUM(G80,I80,K80)</f>
        <v>587.0222222222221</v>
      </c>
    </row>
    <row r="81" spans="1:14" s="6" customFormat="1" ht="19.5">
      <c r="A81" s="19"/>
      <c r="B81" s="30" t="s">
        <v>2442</v>
      </c>
      <c r="C81" s="21"/>
      <c r="D81" s="21"/>
      <c r="E81" s="33"/>
      <c r="F81" s="22">
        <f>SUM(F84+F87+F90)</f>
        <v>10396</v>
      </c>
      <c r="G81" s="24">
        <f t="shared" si="3"/>
        <v>231.0222222222222</v>
      </c>
      <c r="H81" s="22">
        <f>SUM(H84+H87+H90)</f>
        <v>7684</v>
      </c>
      <c r="I81" s="24">
        <f>SUM(H81/45)</f>
        <v>170.75555555555556</v>
      </c>
      <c r="J81" s="22">
        <f>SUM(J84+J87+J90)</f>
        <v>7416</v>
      </c>
      <c r="K81" s="251">
        <f>SUM(J81/45)</f>
        <v>164.8</v>
      </c>
      <c r="L81" s="28">
        <f aca="true" t="shared" si="25" ref="L81:L87">SUM(F81,H81,J81)</f>
        <v>25496</v>
      </c>
      <c r="M81" s="23">
        <f t="shared" si="24"/>
        <v>566.5777777777778</v>
      </c>
      <c r="N81" s="174"/>
    </row>
    <row r="82" spans="1:14" s="6" customFormat="1" ht="19.5">
      <c r="A82" s="19"/>
      <c r="B82" s="30" t="s">
        <v>299</v>
      </c>
      <c r="C82" s="21"/>
      <c r="D82" s="21"/>
      <c r="E82" s="33"/>
      <c r="F82" s="31">
        <f>SUM(F88,F91)</f>
        <v>908</v>
      </c>
      <c r="G82" s="24">
        <f t="shared" si="3"/>
        <v>20.177777777777777</v>
      </c>
      <c r="H82" s="31" t="s">
        <v>320</v>
      </c>
      <c r="I82" s="31" t="s">
        <v>320</v>
      </c>
      <c r="J82" s="22">
        <f>SUM(J85,J88,J91)</f>
        <v>12</v>
      </c>
      <c r="K82" s="251">
        <f>SUM(J82/45)</f>
        <v>0.26666666666666666</v>
      </c>
      <c r="L82" s="28">
        <f t="shared" si="25"/>
        <v>920</v>
      </c>
      <c r="M82" s="23">
        <f t="shared" si="24"/>
        <v>20.444444444444443</v>
      </c>
      <c r="N82" s="174"/>
    </row>
    <row r="83" spans="1:14" ht="19.5">
      <c r="A83" s="29"/>
      <c r="B83" s="30"/>
      <c r="C83" s="30" t="s">
        <v>322</v>
      </c>
      <c r="D83" s="30"/>
      <c r="E83" s="30"/>
      <c r="F83" s="31">
        <f>SUM('1-60'!G451)</f>
        <v>2622</v>
      </c>
      <c r="G83" s="32">
        <f t="shared" si="3"/>
        <v>58.266666666666666</v>
      </c>
      <c r="H83" s="31">
        <f>SUM(H84:H85)</f>
        <v>1466</v>
      </c>
      <c r="I83" s="32">
        <f>SUM(H83/45)</f>
        <v>32.577777777777776</v>
      </c>
      <c r="J83" s="31">
        <f>SUM(J84:J85)</f>
        <v>2402</v>
      </c>
      <c r="K83" s="188">
        <f>SUM(J83/45)</f>
        <v>53.37777777777778</v>
      </c>
      <c r="L83" s="28">
        <f t="shared" si="25"/>
        <v>6490</v>
      </c>
      <c r="M83" s="23">
        <f t="shared" si="24"/>
        <v>144.22222222222223</v>
      </c>
      <c r="N83" s="199">
        <f>SUM('[3]รวม'!$I$82+'[3]รวม'!$K$82+G83)</f>
        <v>138.22222222222223</v>
      </c>
    </row>
    <row r="84" spans="1:13" ht="19.5">
      <c r="A84" s="29"/>
      <c r="B84" s="30"/>
      <c r="C84" s="30"/>
      <c r="D84" s="30" t="s">
        <v>2442</v>
      </c>
      <c r="E84" s="30"/>
      <c r="F84" s="31">
        <f>SUM('1-60'!G452)</f>
        <v>2622</v>
      </c>
      <c r="G84" s="32">
        <f t="shared" si="3"/>
        <v>58.266666666666666</v>
      </c>
      <c r="H84" s="31">
        <f>SUM('2-60'!G434)</f>
        <v>1466</v>
      </c>
      <c r="I84" s="32">
        <f>SUM(H84/45)</f>
        <v>32.577777777777776</v>
      </c>
      <c r="J84" s="31">
        <f>SUM('3-60 '!H494)</f>
        <v>2402</v>
      </c>
      <c r="K84" s="188">
        <f>SUM(J84/45)</f>
        <v>53.37777777777778</v>
      </c>
      <c r="L84" s="28">
        <f t="shared" si="25"/>
        <v>6490</v>
      </c>
      <c r="M84" s="23">
        <f t="shared" si="24"/>
        <v>144.22222222222223</v>
      </c>
    </row>
    <row r="85" spans="1:13" ht="19.5">
      <c r="A85" s="29"/>
      <c r="B85" s="30"/>
      <c r="C85" s="30"/>
      <c r="D85" s="30" t="s">
        <v>299</v>
      </c>
      <c r="E85" s="30"/>
      <c r="F85" s="31" t="s">
        <v>320</v>
      </c>
      <c r="G85" s="31" t="s">
        <v>320</v>
      </c>
      <c r="H85" s="31" t="s">
        <v>320</v>
      </c>
      <c r="I85" s="31" t="s">
        <v>320</v>
      </c>
      <c r="J85" s="31" t="s">
        <v>320</v>
      </c>
      <c r="K85" s="31" t="s">
        <v>320</v>
      </c>
      <c r="L85" s="31" t="s">
        <v>320</v>
      </c>
      <c r="M85" s="31" t="s">
        <v>320</v>
      </c>
    </row>
    <row r="86" spans="1:14" ht="19.5">
      <c r="A86" s="29"/>
      <c r="B86" s="30"/>
      <c r="C86" s="30" t="s">
        <v>323</v>
      </c>
      <c r="D86" s="30"/>
      <c r="E86" s="30"/>
      <c r="F86" s="31">
        <f>SUM('1-60'!G464)</f>
        <v>3984</v>
      </c>
      <c r="G86" s="32">
        <f t="shared" si="3"/>
        <v>88.53333333333333</v>
      </c>
      <c r="H86" s="31">
        <f>SUM(H87:H88)</f>
        <v>4748</v>
      </c>
      <c r="I86" s="32">
        <f>SUM(H86/45)</f>
        <v>105.5111111111111</v>
      </c>
      <c r="J86" s="31">
        <f>SUM(J87:J88)</f>
        <v>1812</v>
      </c>
      <c r="K86" s="188">
        <f>SUM(J86/45)</f>
        <v>40.266666666666666</v>
      </c>
      <c r="L86" s="28">
        <f t="shared" si="25"/>
        <v>10544</v>
      </c>
      <c r="M86" s="23">
        <f t="shared" si="24"/>
        <v>234.31111111111107</v>
      </c>
      <c r="N86" s="199">
        <f>SUM('[3]รวม'!$I$85+'[3]รวม'!$K$85+G86)</f>
        <v>180.9777777777778</v>
      </c>
    </row>
    <row r="87" spans="1:13" ht="19.5">
      <c r="A87" s="29"/>
      <c r="B87" s="30"/>
      <c r="C87" s="30"/>
      <c r="D87" s="30" t="s">
        <v>2442</v>
      </c>
      <c r="E87" s="30"/>
      <c r="F87" s="31">
        <f>SUM('1-60'!G465)</f>
        <v>3608</v>
      </c>
      <c r="G87" s="32">
        <f t="shared" si="3"/>
        <v>80.17777777777778</v>
      </c>
      <c r="H87" s="31">
        <f>SUM('2-60'!G445)</f>
        <v>4748</v>
      </c>
      <c r="I87" s="32">
        <f>SUM(H87/45)</f>
        <v>105.5111111111111</v>
      </c>
      <c r="J87" s="31">
        <f>SUM('3-60 '!H510)</f>
        <v>1812</v>
      </c>
      <c r="K87" s="188">
        <f>SUM(J87/45)</f>
        <v>40.266666666666666</v>
      </c>
      <c r="L87" s="28">
        <f t="shared" si="25"/>
        <v>10168</v>
      </c>
      <c r="M87" s="23">
        <f t="shared" si="24"/>
        <v>225.95555555555552</v>
      </c>
    </row>
    <row r="88" spans="1:13" ht="19.5">
      <c r="A88" s="29"/>
      <c r="B88" s="30"/>
      <c r="C88" s="30"/>
      <c r="D88" s="30" t="s">
        <v>299</v>
      </c>
      <c r="E88" s="30"/>
      <c r="F88" s="31">
        <f>SUM('1-60'!G466)</f>
        <v>376</v>
      </c>
      <c r="G88" s="32">
        <f t="shared" si="3"/>
        <v>8.355555555555556</v>
      </c>
      <c r="H88" s="31" t="s">
        <v>320</v>
      </c>
      <c r="I88" s="31" t="s">
        <v>320</v>
      </c>
      <c r="J88" s="31" t="s">
        <v>320</v>
      </c>
      <c r="K88" s="31" t="s">
        <v>320</v>
      </c>
      <c r="L88" s="31" t="s">
        <v>320</v>
      </c>
      <c r="M88" s="31" t="s">
        <v>320</v>
      </c>
    </row>
    <row r="89" spans="1:14" ht="19.5">
      <c r="A89" s="29"/>
      <c r="B89" s="30"/>
      <c r="C89" s="30" t="s">
        <v>2442</v>
      </c>
      <c r="D89" s="30"/>
      <c r="E89" s="30"/>
      <c r="F89" s="31">
        <f>SUM(F90:F91)</f>
        <v>4698</v>
      </c>
      <c r="G89" s="32">
        <f>SUM(G90:G91)</f>
        <v>104.4</v>
      </c>
      <c r="H89" s="31">
        <f>SUM(H90)</f>
        <v>1470</v>
      </c>
      <c r="I89" s="32">
        <f>SUM(I90)</f>
        <v>32.666666666666664</v>
      </c>
      <c r="J89" s="31">
        <f>SUM(J90:J91)</f>
        <v>3214</v>
      </c>
      <c r="K89" s="31">
        <f>SUM(K90:K91)</f>
        <v>71.42222222222222</v>
      </c>
      <c r="L89" s="28">
        <f aca="true" t="shared" si="26" ref="L89:M91">SUM(F89,H89,J89)</f>
        <v>9382</v>
      </c>
      <c r="M89" s="23">
        <f t="shared" si="26"/>
        <v>208.48888888888888</v>
      </c>
      <c r="N89" s="199">
        <f>SUM('[3]รวม'!$I$88+'[3]รวม'!$K$88+G89)</f>
        <v>183.3777777777778</v>
      </c>
    </row>
    <row r="90" spans="1:13" ht="19.5">
      <c r="A90" s="29"/>
      <c r="B90" s="30"/>
      <c r="C90" s="30"/>
      <c r="D90" s="30" t="s">
        <v>2442</v>
      </c>
      <c r="E90" s="30"/>
      <c r="F90" s="31">
        <f>SUM('1-60'!G486)</f>
        <v>4166</v>
      </c>
      <c r="G90" s="32">
        <f aca="true" t="shared" si="27" ref="G90:G96">SUM(F90/45)</f>
        <v>92.57777777777778</v>
      </c>
      <c r="H90" s="31">
        <f>SUM('2-60'!G466)</f>
        <v>1470</v>
      </c>
      <c r="I90" s="32">
        <f>SUM(H90/45)</f>
        <v>32.666666666666664</v>
      </c>
      <c r="J90" s="31">
        <f>SUM('3-60 '!H523)</f>
        <v>3202</v>
      </c>
      <c r="K90" s="188">
        <f aca="true" t="shared" si="28" ref="K90:K99">SUM(J90/45)</f>
        <v>71.15555555555555</v>
      </c>
      <c r="L90" s="28">
        <f t="shared" si="26"/>
        <v>8838</v>
      </c>
      <c r="M90" s="23">
        <f t="shared" si="26"/>
        <v>196.39999999999998</v>
      </c>
    </row>
    <row r="91" spans="1:13" ht="19.5">
      <c r="A91" s="29"/>
      <c r="B91" s="30"/>
      <c r="C91" s="30"/>
      <c r="D91" s="30" t="s">
        <v>299</v>
      </c>
      <c r="E91" s="30"/>
      <c r="F91" s="31">
        <f>SUM('1-60'!G487)</f>
        <v>532</v>
      </c>
      <c r="G91" s="32">
        <f t="shared" si="27"/>
        <v>11.822222222222223</v>
      </c>
      <c r="H91" s="31" t="s">
        <v>320</v>
      </c>
      <c r="I91" s="31" t="s">
        <v>320</v>
      </c>
      <c r="J91" s="31">
        <f>SUM('3-60 '!H524)</f>
        <v>12</v>
      </c>
      <c r="K91" s="188">
        <f t="shared" si="28"/>
        <v>0.26666666666666666</v>
      </c>
      <c r="L91" s="28">
        <f t="shared" si="26"/>
        <v>544</v>
      </c>
      <c r="M91" s="23">
        <f t="shared" si="26"/>
        <v>12.08888888888889</v>
      </c>
    </row>
    <row r="92" spans="1:17" s="6" customFormat="1" ht="18.75">
      <c r="A92" s="19" t="s">
        <v>2671</v>
      </c>
      <c r="B92" s="21"/>
      <c r="C92" s="21"/>
      <c r="D92" s="21"/>
      <c r="E92" s="33"/>
      <c r="F92" s="22">
        <f>SUM(F93:F94)</f>
        <v>4056</v>
      </c>
      <c r="G92" s="24">
        <f t="shared" si="27"/>
        <v>90.13333333333334</v>
      </c>
      <c r="H92" s="22">
        <f>SUM(H93:H94)</f>
        <v>5946</v>
      </c>
      <c r="I92" s="24">
        <f>SUM(H92/45)</f>
        <v>132.13333333333333</v>
      </c>
      <c r="J92" s="22">
        <f>SUM(J93:J94)</f>
        <v>6344</v>
      </c>
      <c r="K92" s="251">
        <f t="shared" si="28"/>
        <v>140.9777777777778</v>
      </c>
      <c r="L92" s="22">
        <f>SUM(L93:L94)</f>
        <v>16346</v>
      </c>
      <c r="M92" s="24">
        <f aca="true" t="shared" si="29" ref="M92:M100">SUM(G92,I92,K92)</f>
        <v>363.2444444444444</v>
      </c>
      <c r="N92" s="174">
        <f>SUM('[3]รวม'!$I$91+'[3]รวม'!$K$91+G92)</f>
        <v>347.9111111111111</v>
      </c>
      <c r="P92" s="266">
        <f>SUM(F92,H92,J92)</f>
        <v>16346</v>
      </c>
      <c r="Q92" s="197">
        <f>SUM(G92,I92,K92)</f>
        <v>363.2444444444444</v>
      </c>
    </row>
    <row r="93" spans="1:17" s="6" customFormat="1" ht="19.5">
      <c r="A93" s="19"/>
      <c r="B93" s="30" t="s">
        <v>2672</v>
      </c>
      <c r="C93" s="21"/>
      <c r="D93" s="21"/>
      <c r="E93" s="33"/>
      <c r="F93" s="22">
        <f>SUM(F96+F99)</f>
        <v>3736</v>
      </c>
      <c r="G93" s="24">
        <f t="shared" si="27"/>
        <v>83.02222222222223</v>
      </c>
      <c r="H93" s="22">
        <f>SUM(H96+H99)</f>
        <v>5946</v>
      </c>
      <c r="I93" s="24">
        <f>SUM(H93/45)</f>
        <v>132.13333333333333</v>
      </c>
      <c r="J93" s="22">
        <f>SUM(J96+J99)</f>
        <v>6004</v>
      </c>
      <c r="K93" s="251">
        <f t="shared" si="28"/>
        <v>133.42222222222222</v>
      </c>
      <c r="L93" s="22">
        <f>SUM(L96+L99)</f>
        <v>15686</v>
      </c>
      <c r="M93" s="23">
        <f t="shared" si="29"/>
        <v>348.5777777777778</v>
      </c>
      <c r="N93" s="174">
        <f>SUM(G110+G113+'[1]รวม'!$H$60+'[1]รวม'!$J$60+'[1]รวม'!$H$72+'[1]รวม'!$J$72)</f>
        <v>255.7777777777778</v>
      </c>
      <c r="P93" s="266"/>
      <c r="Q93" s="197"/>
    </row>
    <row r="94" spans="1:14" s="6" customFormat="1" ht="19.5">
      <c r="A94" s="19"/>
      <c r="B94" s="30" t="s">
        <v>299</v>
      </c>
      <c r="C94" s="21"/>
      <c r="D94" s="21"/>
      <c r="E94" s="33"/>
      <c r="F94" s="31">
        <f>SUM(F97,F100)</f>
        <v>320</v>
      </c>
      <c r="G94" s="24">
        <f t="shared" si="27"/>
        <v>7.111111111111111</v>
      </c>
      <c r="H94" s="31" t="s">
        <v>320</v>
      </c>
      <c r="I94" s="31" t="s">
        <v>320</v>
      </c>
      <c r="J94" s="31">
        <f>SUM(J97,J100)</f>
        <v>340</v>
      </c>
      <c r="K94" s="251">
        <f t="shared" si="28"/>
        <v>7.555555555555555</v>
      </c>
      <c r="L94" s="31">
        <f>SUM(L97,L100)</f>
        <v>660</v>
      </c>
      <c r="M94" s="23">
        <f t="shared" si="29"/>
        <v>14.666666666666666</v>
      </c>
      <c r="N94" s="174">
        <f>SUM(N92-N93)</f>
        <v>92.1333333333333</v>
      </c>
    </row>
    <row r="95" spans="1:14" ht="19.5">
      <c r="A95" s="29" t="s">
        <v>301</v>
      </c>
      <c r="B95" s="30"/>
      <c r="C95" s="30" t="s">
        <v>321</v>
      </c>
      <c r="D95" s="30"/>
      <c r="E95" s="30"/>
      <c r="F95" s="31">
        <f>SUM('1-60'!G413)</f>
        <v>1664</v>
      </c>
      <c r="G95" s="32">
        <f t="shared" si="27"/>
        <v>36.977777777777774</v>
      </c>
      <c r="H95" s="31">
        <f>SUM(H96:H97)</f>
        <v>1988</v>
      </c>
      <c r="I95" s="32">
        <f>SUM(H95/45)</f>
        <v>44.17777777777778</v>
      </c>
      <c r="J95" s="31">
        <f>SUM('3-60 '!H449)</f>
        <v>3016</v>
      </c>
      <c r="K95" s="188">
        <f t="shared" si="28"/>
        <v>67.02222222222223</v>
      </c>
      <c r="L95" s="28">
        <f aca="true" t="shared" si="30" ref="L95:L100">SUM(F95,H95,J95)</f>
        <v>6668</v>
      </c>
      <c r="M95" s="23">
        <f t="shared" si="29"/>
        <v>148.17777777777778</v>
      </c>
      <c r="N95" s="199">
        <f>SUM('[3]รวม'!$I$94+'[3]รวม'!$K$94+G95)</f>
        <v>153.3777777777778</v>
      </c>
    </row>
    <row r="96" spans="1:13" ht="19.5">
      <c r="A96" s="29"/>
      <c r="B96" s="30"/>
      <c r="C96" s="30"/>
      <c r="D96" s="30" t="s">
        <v>2672</v>
      </c>
      <c r="E96" s="30"/>
      <c r="F96" s="31">
        <f>SUM('1-60'!G414)</f>
        <v>1664</v>
      </c>
      <c r="G96" s="32">
        <f t="shared" si="27"/>
        <v>36.977777777777774</v>
      </c>
      <c r="H96" s="31">
        <f>SUM('2-60'!G484)</f>
        <v>1988</v>
      </c>
      <c r="I96" s="32">
        <f>SUM(H96/45)</f>
        <v>44.17777777777778</v>
      </c>
      <c r="J96" s="31">
        <f>SUM('3-60 '!H450)</f>
        <v>2676</v>
      </c>
      <c r="K96" s="188">
        <f t="shared" si="28"/>
        <v>59.46666666666667</v>
      </c>
      <c r="L96" s="28">
        <f t="shared" si="30"/>
        <v>6328</v>
      </c>
      <c r="M96" s="23">
        <f t="shared" si="29"/>
        <v>140.6222222222222</v>
      </c>
    </row>
    <row r="97" spans="1:13" ht="19.5">
      <c r="A97" s="29"/>
      <c r="B97" s="30"/>
      <c r="C97" s="30"/>
      <c r="D97" s="30" t="s">
        <v>299</v>
      </c>
      <c r="E97" s="30"/>
      <c r="F97" s="31" t="s">
        <v>320</v>
      </c>
      <c r="G97" s="32" t="s">
        <v>320</v>
      </c>
      <c r="H97" s="31" t="s">
        <v>320</v>
      </c>
      <c r="I97" s="31" t="s">
        <v>320</v>
      </c>
      <c r="J97" s="31">
        <f>SUM('3-60 '!H451)</f>
        <v>340</v>
      </c>
      <c r="K97" s="188">
        <f t="shared" si="28"/>
        <v>7.555555555555555</v>
      </c>
      <c r="L97" s="28">
        <f t="shared" si="30"/>
        <v>340</v>
      </c>
      <c r="M97" s="23">
        <f t="shared" si="29"/>
        <v>7.555555555555555</v>
      </c>
    </row>
    <row r="98" spans="1:14" ht="19.5">
      <c r="A98" s="29"/>
      <c r="B98" s="30"/>
      <c r="C98" s="30" t="s">
        <v>324</v>
      </c>
      <c r="D98" s="30"/>
      <c r="E98" s="30"/>
      <c r="F98" s="31">
        <f>SUM('1-60'!G426)</f>
        <v>2392</v>
      </c>
      <c r="G98" s="32">
        <f t="shared" si="3"/>
        <v>53.15555555555556</v>
      </c>
      <c r="H98" s="31">
        <f>SUM(H99:H100)</f>
        <v>3958</v>
      </c>
      <c r="I98" s="32">
        <f>SUM(H98/45)</f>
        <v>87.95555555555555</v>
      </c>
      <c r="J98" s="31">
        <f>SUM(J99:J100)</f>
        <v>3328</v>
      </c>
      <c r="K98" s="188">
        <f t="shared" si="28"/>
        <v>73.95555555555555</v>
      </c>
      <c r="L98" s="28">
        <f t="shared" si="30"/>
        <v>9678</v>
      </c>
      <c r="M98" s="23">
        <f t="shared" si="29"/>
        <v>215.06666666666666</v>
      </c>
      <c r="N98" s="199">
        <f>SUM('[3]รวม'!$I$97+'[3]รวม'!$K$97+G98)</f>
        <v>194.53333333333336</v>
      </c>
    </row>
    <row r="99" spans="1:13" ht="19.5">
      <c r="A99" s="29"/>
      <c r="B99" s="30"/>
      <c r="C99" s="30"/>
      <c r="D99" s="30" t="s">
        <v>2672</v>
      </c>
      <c r="E99" s="30"/>
      <c r="F99" s="31">
        <f>SUM('1-60'!G427)</f>
        <v>2072</v>
      </c>
      <c r="G99" s="32">
        <f t="shared" si="3"/>
        <v>46.044444444444444</v>
      </c>
      <c r="H99" s="31">
        <f>SUM('2-60'!G501)</f>
        <v>3958</v>
      </c>
      <c r="I99" s="32">
        <f>SUM(H99/45)</f>
        <v>87.95555555555555</v>
      </c>
      <c r="J99" s="31">
        <f>SUM('3-60 '!H469)</f>
        <v>3328</v>
      </c>
      <c r="K99" s="188">
        <f t="shared" si="28"/>
        <v>73.95555555555555</v>
      </c>
      <c r="L99" s="28">
        <f t="shared" si="30"/>
        <v>9358</v>
      </c>
      <c r="M99" s="23">
        <f t="shared" si="29"/>
        <v>207.95555555555555</v>
      </c>
    </row>
    <row r="100" spans="1:13" ht="19.5">
      <c r="A100" s="29"/>
      <c r="B100" s="30"/>
      <c r="C100" s="30"/>
      <c r="D100" s="30" t="s">
        <v>299</v>
      </c>
      <c r="E100" s="30"/>
      <c r="F100" s="31">
        <f>SUM('1-60'!G428)</f>
        <v>320</v>
      </c>
      <c r="G100" s="32">
        <f t="shared" si="3"/>
        <v>7.111111111111111</v>
      </c>
      <c r="H100" s="31" t="s">
        <v>320</v>
      </c>
      <c r="I100" s="31" t="s">
        <v>320</v>
      </c>
      <c r="J100" s="31" t="s">
        <v>320</v>
      </c>
      <c r="K100" s="31" t="s">
        <v>320</v>
      </c>
      <c r="L100" s="28">
        <f t="shared" si="30"/>
        <v>320</v>
      </c>
      <c r="M100" s="23">
        <f t="shared" si="29"/>
        <v>7.111111111111111</v>
      </c>
    </row>
    <row r="101" spans="1:17" s="6" customFormat="1" ht="19.5">
      <c r="A101" s="19" t="s">
        <v>325</v>
      </c>
      <c r="B101" s="21"/>
      <c r="C101" s="21"/>
      <c r="D101" s="21"/>
      <c r="E101" s="33"/>
      <c r="F101" s="22">
        <f>SUM(F102)</f>
        <v>8770</v>
      </c>
      <c r="G101" s="24">
        <f>SUM(F101/45)</f>
        <v>194.88888888888889</v>
      </c>
      <c r="H101" s="22">
        <f>SUM(H102)</f>
        <v>1842</v>
      </c>
      <c r="I101" s="32">
        <f aca="true" t="shared" si="31" ref="I101:I107">SUM(H101/45)</f>
        <v>40.93333333333333</v>
      </c>
      <c r="J101" s="22">
        <f>SUM(J102)</f>
        <v>2326</v>
      </c>
      <c r="K101" s="251">
        <f aca="true" t="shared" si="32" ref="K101:K109">SUM(J101/45)</f>
        <v>51.68888888888889</v>
      </c>
      <c r="L101" s="22">
        <f aca="true" t="shared" si="33" ref="L101:M121">SUM(F101,H101,J101)</f>
        <v>12938</v>
      </c>
      <c r="M101" s="24">
        <f t="shared" si="33"/>
        <v>287.5111111111111</v>
      </c>
      <c r="N101" s="174">
        <f>SUM('[3]รวม'!$I$100+'[3]รวม'!$K$100+G101)</f>
        <v>280.0444444444444</v>
      </c>
      <c r="P101" s="266">
        <f>SUM(F101,H101,J101)</f>
        <v>12938</v>
      </c>
      <c r="Q101" s="197">
        <f>SUM(G101,I101,K101)</f>
        <v>287.5111111111111</v>
      </c>
    </row>
    <row r="102" spans="1:13" ht="19.5">
      <c r="A102" s="29"/>
      <c r="B102" s="30" t="s">
        <v>326</v>
      </c>
      <c r="C102" s="30"/>
      <c r="D102" s="30"/>
      <c r="E102" s="20"/>
      <c r="F102" s="31">
        <f>SUM('1-60'!G505)</f>
        <v>8770</v>
      </c>
      <c r="G102" s="32">
        <f t="shared" si="3"/>
        <v>194.88888888888889</v>
      </c>
      <c r="H102" s="22">
        <f>SUM('2-60'!G520)</f>
        <v>1842</v>
      </c>
      <c r="I102" s="32">
        <f t="shared" si="31"/>
        <v>40.93333333333333</v>
      </c>
      <c r="J102" s="31">
        <f>SUM('3-60 '!H543)</f>
        <v>2326</v>
      </c>
      <c r="K102" s="188">
        <f t="shared" si="32"/>
        <v>51.68888888888889</v>
      </c>
      <c r="L102" s="28">
        <f t="shared" si="33"/>
        <v>12938</v>
      </c>
      <c r="M102" s="23">
        <f t="shared" si="33"/>
        <v>287.5111111111111</v>
      </c>
    </row>
    <row r="103" spans="1:17" s="6" customFormat="1" ht="18.75">
      <c r="A103" s="19" t="s">
        <v>327</v>
      </c>
      <c r="B103" s="21"/>
      <c r="C103" s="21"/>
      <c r="D103" s="21"/>
      <c r="E103" s="33"/>
      <c r="F103" s="22">
        <f>SUM(F104)</f>
        <v>6686</v>
      </c>
      <c r="G103" s="24">
        <f aca="true" t="shared" si="34" ref="G103:G181">SUM(F103/45)</f>
        <v>148.57777777777778</v>
      </c>
      <c r="H103" s="22">
        <f>SUM(H104:H105)</f>
        <v>3554</v>
      </c>
      <c r="I103" s="24">
        <f t="shared" si="31"/>
        <v>78.97777777777777</v>
      </c>
      <c r="J103" s="22">
        <f>SUM(J104)</f>
        <v>3484</v>
      </c>
      <c r="K103" s="251">
        <f t="shared" si="32"/>
        <v>77.42222222222222</v>
      </c>
      <c r="L103" s="22">
        <f t="shared" si="33"/>
        <v>13724</v>
      </c>
      <c r="M103" s="24">
        <f t="shared" si="33"/>
        <v>304.97777777777776</v>
      </c>
      <c r="N103" s="174">
        <f>SUM('[3]รวม'!$I$102+'[3]รวม'!$K$102+G103)</f>
        <v>310.6666666666667</v>
      </c>
      <c r="P103" s="266">
        <f>SUM(F103,H103,J103)</f>
        <v>13724</v>
      </c>
      <c r="Q103" s="197">
        <f>SUM(G103,I103,K103)</f>
        <v>304.97777777777776</v>
      </c>
    </row>
    <row r="104" spans="1:13" ht="19.5">
      <c r="A104" s="29" t="s">
        <v>316</v>
      </c>
      <c r="B104" s="30" t="s">
        <v>328</v>
      </c>
      <c r="C104" s="30"/>
      <c r="D104" s="30"/>
      <c r="E104" s="20"/>
      <c r="F104" s="31">
        <f>SUM('1-60'!G569)</f>
        <v>6686</v>
      </c>
      <c r="G104" s="32">
        <f t="shared" si="34"/>
        <v>148.57777777777778</v>
      </c>
      <c r="H104" s="31">
        <f>SUM('2-60'!G537)</f>
        <v>3554</v>
      </c>
      <c r="I104" s="32">
        <f t="shared" si="31"/>
        <v>78.97777777777777</v>
      </c>
      <c r="J104" s="31">
        <f>SUM('3-60 '!H566)</f>
        <v>3484</v>
      </c>
      <c r="K104" s="188">
        <f t="shared" si="32"/>
        <v>77.42222222222222</v>
      </c>
      <c r="L104" s="28">
        <f t="shared" si="33"/>
        <v>13724</v>
      </c>
      <c r="M104" s="23">
        <f t="shared" si="33"/>
        <v>304.97777777777776</v>
      </c>
    </row>
    <row r="105" spans="1:13" ht="19.5" customHeight="1" hidden="1">
      <c r="A105" s="29"/>
      <c r="B105" s="30"/>
      <c r="C105" s="30"/>
      <c r="D105" s="30"/>
      <c r="E105" s="20"/>
      <c r="F105" s="31" t="s">
        <v>320</v>
      </c>
      <c r="G105" s="31" t="s">
        <v>320</v>
      </c>
      <c r="H105" s="31" t="s">
        <v>320</v>
      </c>
      <c r="I105" s="31" t="s">
        <v>320</v>
      </c>
      <c r="J105" s="31" t="s">
        <v>320</v>
      </c>
      <c r="K105" s="31" t="s">
        <v>320</v>
      </c>
      <c r="L105" s="28" t="s">
        <v>320</v>
      </c>
      <c r="M105" s="23" t="s">
        <v>320</v>
      </c>
    </row>
    <row r="106" spans="1:19" s="6" customFormat="1" ht="19.5">
      <c r="A106" s="19" t="s">
        <v>329</v>
      </c>
      <c r="B106" s="21"/>
      <c r="C106" s="21"/>
      <c r="D106" s="21"/>
      <c r="E106" s="33"/>
      <c r="F106" s="22">
        <f>SUM(F107)</f>
        <v>2004</v>
      </c>
      <c r="G106" s="24">
        <f t="shared" si="34"/>
        <v>44.53333333333333</v>
      </c>
      <c r="H106" s="22">
        <f>SUM(H107)</f>
        <v>2112</v>
      </c>
      <c r="I106" s="24">
        <f t="shared" si="31"/>
        <v>46.93333333333333</v>
      </c>
      <c r="J106" s="22">
        <f>SUM(J107)</f>
        <v>2318</v>
      </c>
      <c r="K106" s="188">
        <f t="shared" si="32"/>
        <v>51.51111111111111</v>
      </c>
      <c r="L106" s="22">
        <f t="shared" si="33"/>
        <v>6434</v>
      </c>
      <c r="M106" s="24">
        <f>SUM(G106,I106,K106)</f>
        <v>142.9777777777778</v>
      </c>
      <c r="N106" s="174">
        <f>SUM('[3]รวม'!$I$105+'[3]รวม'!$K$105+G106)</f>
        <v>126.8</v>
      </c>
      <c r="P106" s="266">
        <f>SUM(F106,H106,J106)</f>
        <v>6434</v>
      </c>
      <c r="Q106" s="197">
        <f>SUM(G106,I106,K106)</f>
        <v>142.9777777777778</v>
      </c>
      <c r="S106" s="197"/>
    </row>
    <row r="107" spans="1:14" s="6" customFormat="1" ht="19.5">
      <c r="A107" s="19"/>
      <c r="B107" s="30" t="s">
        <v>330</v>
      </c>
      <c r="C107" s="21"/>
      <c r="D107" s="21"/>
      <c r="E107" s="21"/>
      <c r="F107" s="22">
        <f>SUM(F109,F112,F115,F118,F121)</f>
        <v>2004</v>
      </c>
      <c r="G107" s="24">
        <f t="shared" si="34"/>
        <v>44.53333333333333</v>
      </c>
      <c r="H107" s="22">
        <f>SUM(H109,H112,H115,H118,H121)</f>
        <v>2112</v>
      </c>
      <c r="I107" s="24">
        <f t="shared" si="31"/>
        <v>46.93333333333333</v>
      </c>
      <c r="J107" s="22">
        <f>SUM(J109,J112,J115,J118,J121)</f>
        <v>2318</v>
      </c>
      <c r="K107" s="188">
        <f t="shared" si="32"/>
        <v>51.51111111111111</v>
      </c>
      <c r="L107" s="22">
        <f>SUM(F107,H107,J107)</f>
        <v>6434</v>
      </c>
      <c r="M107" s="24">
        <f>SUM(G107,I107,K107)</f>
        <v>142.9777777777778</v>
      </c>
      <c r="N107" s="174"/>
    </row>
    <row r="108" spans="1:14" s="6" customFormat="1" ht="19.5" hidden="1">
      <c r="A108" s="19"/>
      <c r="B108" s="30" t="s">
        <v>299</v>
      </c>
      <c r="C108" s="21"/>
      <c r="D108" s="21"/>
      <c r="E108" s="21"/>
      <c r="F108" s="22" t="s">
        <v>320</v>
      </c>
      <c r="G108" s="24" t="s">
        <v>320</v>
      </c>
      <c r="H108" s="22" t="s">
        <v>320</v>
      </c>
      <c r="I108" s="22" t="s">
        <v>320</v>
      </c>
      <c r="J108" s="22" t="s">
        <v>320</v>
      </c>
      <c r="K108" s="22" t="s">
        <v>320</v>
      </c>
      <c r="L108" s="22" t="s">
        <v>320</v>
      </c>
      <c r="M108" s="22" t="s">
        <v>320</v>
      </c>
      <c r="N108" s="172"/>
    </row>
    <row r="109" spans="1:14" ht="19.5">
      <c r="A109" s="75" t="s">
        <v>331</v>
      </c>
      <c r="B109" s="76"/>
      <c r="C109" s="76" t="s">
        <v>1306</v>
      </c>
      <c r="D109" s="76"/>
      <c r="E109" s="76"/>
      <c r="F109" s="77">
        <f>SUM('1-60'!G612)</f>
        <v>272</v>
      </c>
      <c r="G109" s="78">
        <f t="shared" si="34"/>
        <v>6.044444444444444</v>
      </c>
      <c r="H109" s="77">
        <f>SUM(H110:H111)</f>
        <v>240</v>
      </c>
      <c r="I109" s="78">
        <f aca="true" t="shared" si="35" ref="I109:I186">SUM(H109/45)</f>
        <v>5.333333333333333</v>
      </c>
      <c r="J109" s="77">
        <f>SUM(J110:J111)</f>
        <v>422</v>
      </c>
      <c r="K109" s="257">
        <f t="shared" si="32"/>
        <v>9.377777777777778</v>
      </c>
      <c r="L109" s="255">
        <f t="shared" si="33"/>
        <v>934</v>
      </c>
      <c r="M109" s="256">
        <f t="shared" si="33"/>
        <v>20.755555555555553</v>
      </c>
      <c r="N109" s="199"/>
    </row>
    <row r="110" spans="1:14" ht="19.5">
      <c r="A110" s="29"/>
      <c r="B110" s="30"/>
      <c r="C110" s="30"/>
      <c r="D110" s="30" t="s">
        <v>330</v>
      </c>
      <c r="E110" s="30"/>
      <c r="F110" s="31">
        <f>SUM('1-60'!G613)</f>
        <v>272</v>
      </c>
      <c r="G110" s="32">
        <f t="shared" si="34"/>
        <v>6.044444444444444</v>
      </c>
      <c r="H110" s="31">
        <f>SUM('2-60'!G574)</f>
        <v>240</v>
      </c>
      <c r="I110" s="32">
        <f t="shared" si="35"/>
        <v>5.333333333333333</v>
      </c>
      <c r="J110" s="31">
        <f>SUM('3-60 '!H594)</f>
        <v>422</v>
      </c>
      <c r="K110" s="188">
        <f aca="true" t="shared" si="36" ref="K110:K187">SUM(J110/45)</f>
        <v>9.377777777777778</v>
      </c>
      <c r="L110" s="28">
        <f t="shared" si="33"/>
        <v>934</v>
      </c>
      <c r="M110" s="23">
        <f t="shared" si="33"/>
        <v>20.755555555555553</v>
      </c>
      <c r="N110" s="199">
        <f>SUM('[3]รวม'!$I$108+'[3]รวม'!$K$108+G109)</f>
        <v>19.46666666666667</v>
      </c>
    </row>
    <row r="111" spans="1:13" ht="19.5">
      <c r="A111" s="29"/>
      <c r="B111" s="30"/>
      <c r="C111" s="30"/>
      <c r="D111" s="30" t="s">
        <v>299</v>
      </c>
      <c r="E111" s="30"/>
      <c r="F111" s="31" t="s">
        <v>320</v>
      </c>
      <c r="G111" s="32" t="s">
        <v>320</v>
      </c>
      <c r="H111" s="32" t="s">
        <v>320</v>
      </c>
      <c r="I111" s="32" t="s">
        <v>320</v>
      </c>
      <c r="J111" s="31" t="s">
        <v>320</v>
      </c>
      <c r="K111" s="32" t="s">
        <v>320</v>
      </c>
      <c r="L111" s="31" t="s">
        <v>320</v>
      </c>
      <c r="M111" s="32" t="s">
        <v>320</v>
      </c>
    </row>
    <row r="112" spans="1:13" ht="19.5">
      <c r="A112" s="29" t="s">
        <v>331</v>
      </c>
      <c r="B112" s="30"/>
      <c r="C112" s="30" t="s">
        <v>1307</v>
      </c>
      <c r="D112" s="30"/>
      <c r="E112" s="30"/>
      <c r="F112" s="31">
        <f>SUM(F113)</f>
        <v>378</v>
      </c>
      <c r="G112" s="32">
        <f t="shared" si="34"/>
        <v>8.4</v>
      </c>
      <c r="H112" s="31">
        <f>SUM(H113:H114)</f>
        <v>512</v>
      </c>
      <c r="I112" s="32">
        <f t="shared" si="35"/>
        <v>11.377777777777778</v>
      </c>
      <c r="J112" s="31">
        <f>SUM(J113:J114)</f>
        <v>676</v>
      </c>
      <c r="K112" s="188">
        <f t="shared" si="36"/>
        <v>15.022222222222222</v>
      </c>
      <c r="L112" s="28">
        <f t="shared" si="33"/>
        <v>1566</v>
      </c>
      <c r="M112" s="23">
        <f t="shared" si="33"/>
        <v>34.8</v>
      </c>
    </row>
    <row r="113" spans="1:14" ht="19.5">
      <c r="A113" s="29"/>
      <c r="B113" s="30"/>
      <c r="C113" s="30"/>
      <c r="D113" s="30" t="s">
        <v>330</v>
      </c>
      <c r="E113" s="30"/>
      <c r="F113" s="31">
        <f>SUM('1-60'!G624)</f>
        <v>378</v>
      </c>
      <c r="G113" s="32">
        <f t="shared" si="34"/>
        <v>8.4</v>
      </c>
      <c r="H113" s="31">
        <f>SUM('2-60'!G584)</f>
        <v>512</v>
      </c>
      <c r="I113" s="32">
        <f t="shared" si="35"/>
        <v>11.377777777777778</v>
      </c>
      <c r="J113" s="31">
        <f>SUM('3-60 '!H606)</f>
        <v>676</v>
      </c>
      <c r="K113" s="188">
        <f t="shared" si="36"/>
        <v>15.022222222222222</v>
      </c>
      <c r="L113" s="28">
        <f>SUM(F113,H113,J113)</f>
        <v>1566</v>
      </c>
      <c r="M113" s="23">
        <f>SUM(G113,I113,K113)</f>
        <v>34.8</v>
      </c>
      <c r="N113" s="199">
        <f>SUM('[3]รวม'!$I$111+'[3]รวม'!$K$111+G112)</f>
        <v>38.977777777777774</v>
      </c>
    </row>
    <row r="114" spans="1:13" ht="19.5">
      <c r="A114" s="29"/>
      <c r="B114" s="30"/>
      <c r="C114" s="30"/>
      <c r="D114" s="30" t="s">
        <v>299</v>
      </c>
      <c r="E114" s="30"/>
      <c r="F114" s="31" t="s">
        <v>320</v>
      </c>
      <c r="G114" s="31" t="s">
        <v>320</v>
      </c>
      <c r="H114" s="31" t="s">
        <v>320</v>
      </c>
      <c r="I114" s="31" t="s">
        <v>320</v>
      </c>
      <c r="J114" s="31" t="s">
        <v>320</v>
      </c>
      <c r="K114" s="31" t="s">
        <v>320</v>
      </c>
      <c r="L114" s="31" t="s">
        <v>320</v>
      </c>
      <c r="M114" s="32" t="s">
        <v>320</v>
      </c>
    </row>
    <row r="115" spans="1:13" ht="19.5">
      <c r="A115" s="29" t="s">
        <v>331</v>
      </c>
      <c r="B115" s="30"/>
      <c r="C115" s="30" t="s">
        <v>1308</v>
      </c>
      <c r="D115" s="30"/>
      <c r="E115" s="30"/>
      <c r="F115" s="31">
        <f>SUM(F116)</f>
        <v>784</v>
      </c>
      <c r="G115" s="32">
        <f t="shared" si="34"/>
        <v>17.42222222222222</v>
      </c>
      <c r="H115" s="31">
        <f>SUM(H116:H117)</f>
        <v>924</v>
      </c>
      <c r="I115" s="32">
        <f t="shared" si="35"/>
        <v>20.533333333333335</v>
      </c>
      <c r="J115" s="31">
        <f>SUM(J116:J117)</f>
        <v>334</v>
      </c>
      <c r="K115" s="188">
        <f t="shared" si="36"/>
        <v>7.4222222222222225</v>
      </c>
      <c r="L115" s="28">
        <f t="shared" si="33"/>
        <v>2042</v>
      </c>
      <c r="M115" s="23">
        <f t="shared" si="33"/>
        <v>45.37777777777778</v>
      </c>
    </row>
    <row r="116" spans="1:14" ht="19.5">
      <c r="A116" s="29"/>
      <c r="B116" s="30"/>
      <c r="C116" s="30"/>
      <c r="D116" s="30" t="s">
        <v>330</v>
      </c>
      <c r="E116" s="30"/>
      <c r="F116" s="31">
        <f>SUM('1-60'!G633)</f>
        <v>784</v>
      </c>
      <c r="G116" s="32">
        <f t="shared" si="34"/>
        <v>17.42222222222222</v>
      </c>
      <c r="H116" s="31">
        <f>SUM('2-60'!G600)</f>
        <v>850</v>
      </c>
      <c r="I116" s="32">
        <f t="shared" si="35"/>
        <v>18.88888888888889</v>
      </c>
      <c r="J116" s="31">
        <f>SUM('3-60 '!H621)</f>
        <v>334</v>
      </c>
      <c r="K116" s="188">
        <f t="shared" si="36"/>
        <v>7.4222222222222225</v>
      </c>
      <c r="L116" s="28">
        <f t="shared" si="33"/>
        <v>1968</v>
      </c>
      <c r="M116" s="23">
        <f t="shared" si="33"/>
        <v>43.733333333333334</v>
      </c>
      <c r="N116" s="199">
        <f>SUM('[3]รวม'!$I$114+'[3]รวม'!$K$114+G115)</f>
        <v>35.511111111111106</v>
      </c>
    </row>
    <row r="117" spans="1:13" ht="19.5">
      <c r="A117" s="29"/>
      <c r="B117" s="30"/>
      <c r="C117" s="30"/>
      <c r="D117" s="30" t="s">
        <v>299</v>
      </c>
      <c r="E117" s="30"/>
      <c r="F117" s="31" t="s">
        <v>320</v>
      </c>
      <c r="G117" s="31" t="s">
        <v>320</v>
      </c>
      <c r="H117" s="31">
        <f>SUM('2-60'!G601)</f>
        <v>74</v>
      </c>
      <c r="I117" s="32">
        <f t="shared" si="35"/>
        <v>1.6444444444444444</v>
      </c>
      <c r="J117" s="31" t="s">
        <v>320</v>
      </c>
      <c r="K117" s="31" t="s">
        <v>320</v>
      </c>
      <c r="L117" s="28">
        <f>SUM(F117,H117,J117)</f>
        <v>74</v>
      </c>
      <c r="M117" s="23">
        <f>SUM(G117,I117,K117)</f>
        <v>1.6444444444444444</v>
      </c>
    </row>
    <row r="118" spans="1:13" ht="19.5">
      <c r="A118" s="29" t="s">
        <v>316</v>
      </c>
      <c r="B118" s="30"/>
      <c r="C118" s="30" t="s">
        <v>332</v>
      </c>
      <c r="D118" s="30"/>
      <c r="E118" s="30"/>
      <c r="F118" s="31">
        <f>SUM('1-60'!G650)</f>
        <v>80</v>
      </c>
      <c r="G118" s="32">
        <f t="shared" si="34"/>
        <v>1.7777777777777777</v>
      </c>
      <c r="H118" s="31">
        <f>SUM(H119:H120)</f>
        <v>68</v>
      </c>
      <c r="I118" s="32">
        <f t="shared" si="35"/>
        <v>1.511111111111111</v>
      </c>
      <c r="J118" s="31">
        <f>SUM(J119:J120)</f>
        <v>144</v>
      </c>
      <c r="K118" s="188">
        <f t="shared" si="36"/>
        <v>3.2</v>
      </c>
      <c r="L118" s="28">
        <f t="shared" si="33"/>
        <v>292</v>
      </c>
      <c r="M118" s="23">
        <f t="shared" si="33"/>
        <v>6.488888888888889</v>
      </c>
    </row>
    <row r="119" spans="1:14" ht="19.5">
      <c r="A119" s="29"/>
      <c r="B119" s="30"/>
      <c r="C119" s="30"/>
      <c r="D119" s="30" t="s">
        <v>330</v>
      </c>
      <c r="E119" s="30"/>
      <c r="F119" s="31">
        <f>SUM('1-60'!G651)</f>
        <v>80</v>
      </c>
      <c r="G119" s="32">
        <f t="shared" si="34"/>
        <v>1.7777777777777777</v>
      </c>
      <c r="H119" s="31">
        <f>SUM('2-60'!G621)</f>
        <v>68</v>
      </c>
      <c r="I119" s="32">
        <f t="shared" si="35"/>
        <v>1.511111111111111</v>
      </c>
      <c r="J119" s="31">
        <f>SUM('3-60 '!H635)</f>
        <v>144</v>
      </c>
      <c r="K119" s="188">
        <f t="shared" si="36"/>
        <v>3.2</v>
      </c>
      <c r="L119" s="28">
        <f>SUM(F119,H119,J119)</f>
        <v>292</v>
      </c>
      <c r="M119" s="23">
        <f>SUM(G119,I119,K119)</f>
        <v>6.488888888888889</v>
      </c>
      <c r="N119" s="199">
        <f>SUM('[3]รวม'!$I$117+'[3]รวม'!$K$117+G118)</f>
        <v>7.777777777777778</v>
      </c>
    </row>
    <row r="120" spans="1:13" ht="19.5">
      <c r="A120" s="29"/>
      <c r="B120" s="30"/>
      <c r="C120" s="30"/>
      <c r="D120" s="30" t="s">
        <v>299</v>
      </c>
      <c r="E120" s="30"/>
      <c r="F120" s="31" t="s">
        <v>320</v>
      </c>
      <c r="G120" s="31" t="s">
        <v>320</v>
      </c>
      <c r="H120" s="31" t="s">
        <v>320</v>
      </c>
      <c r="I120" s="31" t="s">
        <v>320</v>
      </c>
      <c r="J120" s="31" t="s">
        <v>320</v>
      </c>
      <c r="K120" s="31" t="s">
        <v>320</v>
      </c>
      <c r="L120" s="31" t="s">
        <v>320</v>
      </c>
      <c r="M120" s="32" t="s">
        <v>320</v>
      </c>
    </row>
    <row r="121" spans="1:13" ht="19.5">
      <c r="A121" s="29" t="s">
        <v>331</v>
      </c>
      <c r="B121" s="30"/>
      <c r="C121" s="30" t="s">
        <v>333</v>
      </c>
      <c r="D121" s="30"/>
      <c r="E121" s="30"/>
      <c r="F121" s="31">
        <f>SUM('1-60'!G657)</f>
        <v>490</v>
      </c>
      <c r="G121" s="32">
        <f t="shared" si="34"/>
        <v>10.88888888888889</v>
      </c>
      <c r="H121" s="31">
        <f>SUM(H122:H123)</f>
        <v>368</v>
      </c>
      <c r="I121" s="32">
        <f t="shared" si="35"/>
        <v>8.177777777777777</v>
      </c>
      <c r="J121" s="31">
        <f>SUM(J122:J123)</f>
        <v>742</v>
      </c>
      <c r="K121" s="188">
        <f t="shared" si="36"/>
        <v>16.488888888888887</v>
      </c>
      <c r="L121" s="28">
        <f t="shared" si="33"/>
        <v>1600</v>
      </c>
      <c r="M121" s="23">
        <f t="shared" si="33"/>
        <v>35.55555555555556</v>
      </c>
    </row>
    <row r="122" spans="1:14" ht="19.5">
      <c r="A122" s="29"/>
      <c r="B122" s="30"/>
      <c r="C122" s="30"/>
      <c r="D122" s="30" t="s">
        <v>330</v>
      </c>
      <c r="E122" s="30"/>
      <c r="F122" s="31">
        <f>SUM('1-60'!G658)</f>
        <v>490</v>
      </c>
      <c r="G122" s="32">
        <f t="shared" si="34"/>
        <v>10.88888888888889</v>
      </c>
      <c r="H122" s="31">
        <f>SUM('2-60'!G630)</f>
        <v>368</v>
      </c>
      <c r="I122" s="32">
        <f t="shared" si="35"/>
        <v>8.177777777777777</v>
      </c>
      <c r="J122" s="31">
        <f>SUM('3-60 '!H648)</f>
        <v>742</v>
      </c>
      <c r="K122" s="188">
        <f t="shared" si="36"/>
        <v>16.488888888888887</v>
      </c>
      <c r="L122" s="28">
        <f>SUM(F122,H122,J122)</f>
        <v>1600</v>
      </c>
      <c r="M122" s="23">
        <f>SUM(G122,I122,K122)</f>
        <v>35.55555555555556</v>
      </c>
      <c r="N122" s="199">
        <f>SUM('[4]รวม'!$I$120+'[4]รวม'!$K$120+G121)</f>
        <v>25.066666666666666</v>
      </c>
    </row>
    <row r="123" spans="1:13" ht="19.5">
      <c r="A123" s="29"/>
      <c r="B123" s="30"/>
      <c r="C123" s="30"/>
      <c r="D123" s="30" t="s">
        <v>299</v>
      </c>
      <c r="E123" s="30"/>
      <c r="F123" s="31" t="s">
        <v>320</v>
      </c>
      <c r="G123" s="31" t="s">
        <v>320</v>
      </c>
      <c r="H123" s="31" t="s">
        <v>320</v>
      </c>
      <c r="I123" s="31" t="s">
        <v>320</v>
      </c>
      <c r="J123" s="31" t="s">
        <v>320</v>
      </c>
      <c r="K123" s="31" t="s">
        <v>320</v>
      </c>
      <c r="L123" s="31" t="s">
        <v>320</v>
      </c>
      <c r="M123" s="32" t="s">
        <v>320</v>
      </c>
    </row>
    <row r="124" spans="1:17" s="6" customFormat="1" ht="18.75">
      <c r="A124" s="19" t="s">
        <v>334</v>
      </c>
      <c r="B124" s="21"/>
      <c r="C124" s="21"/>
      <c r="D124" s="21"/>
      <c r="E124" s="33"/>
      <c r="F124" s="22">
        <f>SUM(F127+F133+F139+F145)</f>
        <v>16487</v>
      </c>
      <c r="G124" s="24">
        <f t="shared" si="34"/>
        <v>366.3777777777778</v>
      </c>
      <c r="H124" s="22">
        <f>SUM(H127,H133,H139,H145)</f>
        <v>18055</v>
      </c>
      <c r="I124" s="24">
        <f>SUM(H124/45)</f>
        <v>401.22222222222223</v>
      </c>
      <c r="J124" s="22">
        <f>SUM(J127,J133,J139,J145,J151)</f>
        <v>12690</v>
      </c>
      <c r="K124" s="251">
        <f>SUM(J124/45)</f>
        <v>282</v>
      </c>
      <c r="L124" s="22">
        <f>SUM(F124,H124,J124)</f>
        <v>47232</v>
      </c>
      <c r="M124" s="24">
        <f aca="true" t="shared" si="37" ref="L124:M128">SUM(G124,I124,K124)</f>
        <v>1049.6</v>
      </c>
      <c r="N124" s="174">
        <f>SUM('[3]รวม'!$I$123+'[3]รวม'!$K$123+G124)</f>
        <v>1068.2888888888888</v>
      </c>
      <c r="P124" s="266">
        <f>SUM(F124,H124,J124)</f>
        <v>47232</v>
      </c>
      <c r="Q124" s="197">
        <f>SUM(G124,I124,K124)</f>
        <v>1049.6</v>
      </c>
    </row>
    <row r="125" spans="1:15" s="6" customFormat="1" ht="19.5">
      <c r="A125" s="323"/>
      <c r="B125" s="300" t="s">
        <v>335</v>
      </c>
      <c r="C125" s="324"/>
      <c r="D125" s="324"/>
      <c r="E125" s="325"/>
      <c r="F125" s="326">
        <f>SUM('1-60'!G671)</f>
        <v>824</v>
      </c>
      <c r="G125" s="296">
        <f t="shared" si="34"/>
        <v>18.31111111111111</v>
      </c>
      <c r="H125" s="326">
        <f>SUM('2-60'!G642)</f>
        <v>1098</v>
      </c>
      <c r="I125" s="327">
        <f>SUM(H125/45)</f>
        <v>24.4</v>
      </c>
      <c r="J125" s="326">
        <f>SUM('3-60 '!H661)</f>
        <v>900</v>
      </c>
      <c r="K125" s="328">
        <f>SUM(J125/45)</f>
        <v>20</v>
      </c>
      <c r="L125" s="298">
        <f t="shared" si="37"/>
        <v>2822</v>
      </c>
      <c r="M125" s="296">
        <f t="shared" si="37"/>
        <v>62.71111111111111</v>
      </c>
      <c r="N125" s="174"/>
      <c r="O125" s="266"/>
    </row>
    <row r="126" spans="1:15" s="6" customFormat="1" ht="19.5">
      <c r="A126" s="323"/>
      <c r="B126" s="300" t="s">
        <v>299</v>
      </c>
      <c r="C126" s="324"/>
      <c r="D126" s="324"/>
      <c r="E126" s="325"/>
      <c r="F126" s="326">
        <f>SUM('1-60'!G672)</f>
        <v>15663</v>
      </c>
      <c r="G126" s="296">
        <f t="shared" si="34"/>
        <v>348.06666666666666</v>
      </c>
      <c r="H126" s="326">
        <f>SUM('2-60'!G643)</f>
        <v>16957</v>
      </c>
      <c r="I126" s="327">
        <f>SUM(H126/45)</f>
        <v>376.8222222222222</v>
      </c>
      <c r="J126" s="326">
        <f>SUM('3-60 '!H662)</f>
        <v>11790</v>
      </c>
      <c r="K126" s="328">
        <f>SUM(J126/45)</f>
        <v>262</v>
      </c>
      <c r="L126" s="298">
        <f t="shared" si="37"/>
        <v>44410</v>
      </c>
      <c r="M126" s="296">
        <f t="shared" si="37"/>
        <v>986.8888888888889</v>
      </c>
      <c r="N126" s="172"/>
      <c r="O126" s="266"/>
    </row>
    <row r="127" spans="1:14" ht="19.5">
      <c r="A127" s="299" t="s">
        <v>316</v>
      </c>
      <c r="B127" s="300"/>
      <c r="C127" s="300" t="s">
        <v>336</v>
      </c>
      <c r="D127" s="300"/>
      <c r="E127" s="300"/>
      <c r="F127" s="298">
        <f>SUM(F128+F130)</f>
        <v>1552</v>
      </c>
      <c r="G127" s="296">
        <f t="shared" si="34"/>
        <v>34.48888888888889</v>
      </c>
      <c r="H127" s="298">
        <f>SUM(H129:H130)</f>
        <v>3649</v>
      </c>
      <c r="I127" s="296">
        <f t="shared" si="35"/>
        <v>81.08888888888889</v>
      </c>
      <c r="J127" s="298">
        <f>SUM('3-60 '!H762)</f>
        <v>2000</v>
      </c>
      <c r="K127" s="297">
        <f t="shared" si="36"/>
        <v>44.44444444444444</v>
      </c>
      <c r="L127" s="298">
        <f t="shared" si="37"/>
        <v>7201</v>
      </c>
      <c r="M127" s="296">
        <f t="shared" si="37"/>
        <v>160.02222222222224</v>
      </c>
      <c r="N127" s="199">
        <f>SUM('[3]รวม'!$I$126+'[3]รวม'!$K$126+G127)</f>
        <v>184.39999999999998</v>
      </c>
    </row>
    <row r="128" spans="1:14" ht="19.5">
      <c r="A128" s="299"/>
      <c r="B128" s="300"/>
      <c r="C128" s="300"/>
      <c r="D128" s="300" t="s">
        <v>2831</v>
      </c>
      <c r="E128" s="300"/>
      <c r="F128" s="298">
        <f>SUM(F129)</f>
        <v>76</v>
      </c>
      <c r="G128" s="296">
        <f t="shared" si="34"/>
        <v>1.6888888888888889</v>
      </c>
      <c r="H128" s="298">
        <f>SUM(H129)</f>
        <v>116</v>
      </c>
      <c r="I128" s="296">
        <f t="shared" si="35"/>
        <v>2.577777777777778</v>
      </c>
      <c r="J128" s="298">
        <f>SUM(J129)</f>
        <v>200</v>
      </c>
      <c r="K128" s="297">
        <f t="shared" si="36"/>
        <v>4.444444444444445</v>
      </c>
      <c r="L128" s="298">
        <f>SUM(L129)</f>
        <v>392</v>
      </c>
      <c r="M128" s="296">
        <f t="shared" si="37"/>
        <v>8.711111111111112</v>
      </c>
      <c r="N128" s="199"/>
    </row>
    <row r="129" spans="1:13" ht="19.5">
      <c r="A129" s="299"/>
      <c r="B129" s="300"/>
      <c r="C129" s="300"/>
      <c r="D129" s="300"/>
      <c r="E129" s="300" t="s">
        <v>335</v>
      </c>
      <c r="F129" s="298">
        <f>SUM('1-60'!G774)</f>
        <v>76</v>
      </c>
      <c r="G129" s="296">
        <f t="shared" si="34"/>
        <v>1.6888888888888889</v>
      </c>
      <c r="H129" s="298">
        <f>SUM('2-60'!G746)</f>
        <v>116</v>
      </c>
      <c r="I129" s="296">
        <f t="shared" si="35"/>
        <v>2.577777777777778</v>
      </c>
      <c r="J129" s="298">
        <f>SUM('3-60 '!H765)</f>
        <v>200</v>
      </c>
      <c r="K129" s="297">
        <f t="shared" si="36"/>
        <v>4.444444444444445</v>
      </c>
      <c r="L129" s="298">
        <f>SUM(F129,H129,J129)</f>
        <v>392</v>
      </c>
      <c r="M129" s="296">
        <f>SUM(G129,I129,K129)</f>
        <v>8.711111111111112</v>
      </c>
    </row>
    <row r="130" spans="1:13" ht="19.5">
      <c r="A130" s="299"/>
      <c r="B130" s="300"/>
      <c r="C130" s="300"/>
      <c r="D130" s="300" t="s">
        <v>317</v>
      </c>
      <c r="E130" s="300"/>
      <c r="F130" s="298">
        <f>SUM(F131:F132)</f>
        <v>1476</v>
      </c>
      <c r="G130" s="296">
        <f t="shared" si="34"/>
        <v>32.8</v>
      </c>
      <c r="H130" s="298">
        <f>SUM(H131:H132)</f>
        <v>3533</v>
      </c>
      <c r="I130" s="296">
        <f t="shared" si="35"/>
        <v>78.5111111111111</v>
      </c>
      <c r="J130" s="298">
        <f>SUM(J131:J132)</f>
        <v>1800</v>
      </c>
      <c r="K130" s="297">
        <f t="shared" si="36"/>
        <v>40</v>
      </c>
      <c r="L130" s="298">
        <f>SUM(F130,H130,J130)</f>
        <v>6809</v>
      </c>
      <c r="M130" s="296">
        <f>SUM(G130,I130,K130)</f>
        <v>151.3111111111111</v>
      </c>
    </row>
    <row r="131" spans="1:13" ht="19.5">
      <c r="A131" s="299"/>
      <c r="B131" s="300"/>
      <c r="C131" s="300"/>
      <c r="D131" s="300"/>
      <c r="E131" s="300" t="s">
        <v>335</v>
      </c>
      <c r="F131" s="298"/>
      <c r="G131" s="296"/>
      <c r="H131" s="298"/>
      <c r="I131" s="296"/>
      <c r="J131" s="298"/>
      <c r="K131" s="297"/>
      <c r="L131" s="298"/>
      <c r="M131" s="296"/>
    </row>
    <row r="132" spans="1:13" ht="19.5">
      <c r="A132" s="299"/>
      <c r="B132" s="300"/>
      <c r="C132" s="300"/>
      <c r="D132" s="300"/>
      <c r="E132" s="300" t="s">
        <v>299</v>
      </c>
      <c r="F132" s="298">
        <f>SUM('1-60'!G787)</f>
        <v>1476</v>
      </c>
      <c r="G132" s="296">
        <f>SUM(F132/45)</f>
        <v>32.8</v>
      </c>
      <c r="H132" s="298">
        <f>SUM('2-60'!G755)</f>
        <v>3533</v>
      </c>
      <c r="I132" s="296">
        <f>SUM(H132/45)</f>
        <v>78.5111111111111</v>
      </c>
      <c r="J132" s="298">
        <f>SUM('3-60 '!H776)</f>
        <v>1800</v>
      </c>
      <c r="K132" s="297">
        <f>SUM(J132/45)</f>
        <v>40</v>
      </c>
      <c r="L132" s="298">
        <f>SUM(F132,H132,J132)</f>
        <v>6809</v>
      </c>
      <c r="M132" s="296">
        <f>SUM(G132,I132,K132)</f>
        <v>151.3111111111111</v>
      </c>
    </row>
    <row r="133" spans="1:14" ht="19.5">
      <c r="A133" s="299" t="s">
        <v>331</v>
      </c>
      <c r="B133" s="300"/>
      <c r="C133" s="300" t="s">
        <v>337</v>
      </c>
      <c r="D133" s="300"/>
      <c r="E133" s="300"/>
      <c r="F133" s="298">
        <f>SUM(F134+F136)</f>
        <v>5261</v>
      </c>
      <c r="G133" s="296">
        <f t="shared" si="34"/>
        <v>116.91111111111111</v>
      </c>
      <c r="H133" s="298">
        <f>SUM(H134+H136)</f>
        <v>4456</v>
      </c>
      <c r="I133" s="296">
        <f t="shared" si="35"/>
        <v>99.02222222222223</v>
      </c>
      <c r="J133" s="298">
        <f>SUM(J134+J136)</f>
        <v>3653</v>
      </c>
      <c r="K133" s="297">
        <f t="shared" si="36"/>
        <v>81.17777777777778</v>
      </c>
      <c r="L133" s="298">
        <f>SUM(F133,H133,J133)</f>
        <v>13370</v>
      </c>
      <c r="M133" s="296">
        <f>SUM(G133,I133,K133)</f>
        <v>297.1111111111111</v>
      </c>
      <c r="N133" s="199">
        <f>SUM('[3]รวม'!$I$132+'[3]รวม'!$K$132+G133)</f>
        <v>269.5333333333333</v>
      </c>
    </row>
    <row r="134" spans="1:14" ht="19.5">
      <c r="A134" s="299"/>
      <c r="B134" s="300"/>
      <c r="C134" s="300"/>
      <c r="D134" s="300" t="s">
        <v>2831</v>
      </c>
      <c r="E134" s="300"/>
      <c r="F134" s="298">
        <f>SUM(F135)</f>
        <v>164</v>
      </c>
      <c r="G134" s="296">
        <f t="shared" si="34"/>
        <v>3.6444444444444444</v>
      </c>
      <c r="H134" s="298">
        <f>SUM(H135)</f>
        <v>56</v>
      </c>
      <c r="I134" s="296">
        <f t="shared" si="35"/>
        <v>1.2444444444444445</v>
      </c>
      <c r="J134" s="298">
        <f>SUM(J135)</f>
        <v>192</v>
      </c>
      <c r="K134" s="297">
        <f t="shared" si="36"/>
        <v>4.266666666666667</v>
      </c>
      <c r="L134" s="298">
        <f aca="true" t="shared" si="38" ref="L134:M136">SUM(F134,H134,J134)</f>
        <v>412</v>
      </c>
      <c r="M134" s="296">
        <f t="shared" si="38"/>
        <v>9.155555555555555</v>
      </c>
      <c r="N134" s="199"/>
    </row>
    <row r="135" spans="1:13" ht="19.5">
      <c r="A135" s="299"/>
      <c r="B135" s="300"/>
      <c r="C135" s="300"/>
      <c r="D135" s="300"/>
      <c r="E135" s="300" t="s">
        <v>335</v>
      </c>
      <c r="F135" s="298">
        <f>SUM('1-60'!G676)</f>
        <v>164</v>
      </c>
      <c r="G135" s="296">
        <f>SUM(F135/45)</f>
        <v>3.6444444444444444</v>
      </c>
      <c r="H135" s="298">
        <f>SUM('2-60'!G647)</f>
        <v>56</v>
      </c>
      <c r="I135" s="296">
        <f>SUM(H135/45)</f>
        <v>1.2444444444444445</v>
      </c>
      <c r="J135" s="298">
        <f>SUM('3-60 '!H666)</f>
        <v>192</v>
      </c>
      <c r="K135" s="297">
        <f t="shared" si="36"/>
        <v>4.266666666666667</v>
      </c>
      <c r="L135" s="298">
        <f t="shared" si="38"/>
        <v>412</v>
      </c>
      <c r="M135" s="296">
        <f t="shared" si="38"/>
        <v>9.155555555555555</v>
      </c>
    </row>
    <row r="136" spans="1:13" ht="19.5">
      <c r="A136" s="299"/>
      <c r="B136" s="300"/>
      <c r="C136" s="300"/>
      <c r="D136" s="300" t="s">
        <v>317</v>
      </c>
      <c r="E136" s="300"/>
      <c r="F136" s="298">
        <f>SUM(F137:F138)</f>
        <v>5097</v>
      </c>
      <c r="G136" s="296">
        <f>SUM(F136/45)</f>
        <v>113.26666666666667</v>
      </c>
      <c r="H136" s="298">
        <f>SUM(H137:H138)</f>
        <v>4400</v>
      </c>
      <c r="I136" s="296">
        <f>SUM(H136/45)</f>
        <v>97.77777777777777</v>
      </c>
      <c r="J136" s="298">
        <f>SUM(J137:J138)</f>
        <v>3461</v>
      </c>
      <c r="K136" s="297">
        <f>SUM(J136/45)</f>
        <v>76.91111111111111</v>
      </c>
      <c r="L136" s="298">
        <f t="shared" si="38"/>
        <v>12958</v>
      </c>
      <c r="M136" s="296">
        <f t="shared" si="38"/>
        <v>287.9555555555555</v>
      </c>
    </row>
    <row r="137" spans="1:13" ht="19.5">
      <c r="A137" s="299"/>
      <c r="B137" s="300"/>
      <c r="C137" s="300"/>
      <c r="D137" s="300"/>
      <c r="E137" s="300" t="s">
        <v>335</v>
      </c>
      <c r="F137" s="298">
        <f>SUM('1-60'!G690)</f>
        <v>130</v>
      </c>
      <c r="G137" s="296">
        <f>SUM(F137/45)</f>
        <v>2.888888888888889</v>
      </c>
      <c r="H137" s="298">
        <f>SUM('2-60'!G652)</f>
        <v>209</v>
      </c>
      <c r="I137" s="296">
        <f>SUM(H137/45)</f>
        <v>4.644444444444445</v>
      </c>
      <c r="J137" s="298"/>
      <c r="K137" s="297"/>
      <c r="L137" s="298">
        <f aca="true" t="shared" si="39" ref="L137:M139">SUM(F137,H137,J137)</f>
        <v>339</v>
      </c>
      <c r="M137" s="296">
        <f t="shared" si="39"/>
        <v>7.533333333333333</v>
      </c>
    </row>
    <row r="138" spans="1:13" ht="19.5">
      <c r="A138" s="299"/>
      <c r="B138" s="300"/>
      <c r="C138" s="300"/>
      <c r="D138" s="300"/>
      <c r="E138" s="300" t="s">
        <v>299</v>
      </c>
      <c r="F138" s="298">
        <f>SUM('1-60'!G691)</f>
        <v>4967</v>
      </c>
      <c r="G138" s="296">
        <f>SUM(F138/45)</f>
        <v>110.37777777777778</v>
      </c>
      <c r="H138" s="298">
        <f>SUM('2-60'!G653)</f>
        <v>4191</v>
      </c>
      <c r="I138" s="296">
        <f>SUM(H138/45)</f>
        <v>93.13333333333334</v>
      </c>
      <c r="J138" s="298">
        <f>SUM('3-60 '!H679)</f>
        <v>3461</v>
      </c>
      <c r="K138" s="297">
        <f>SUM(J138/45)</f>
        <v>76.91111111111111</v>
      </c>
      <c r="L138" s="298">
        <f t="shared" si="39"/>
        <v>12619</v>
      </c>
      <c r="M138" s="296">
        <f t="shared" si="39"/>
        <v>280.4222222222222</v>
      </c>
    </row>
    <row r="139" spans="1:14" ht="19.5">
      <c r="A139" s="299" t="s">
        <v>316</v>
      </c>
      <c r="B139" s="300"/>
      <c r="C139" s="300" t="s">
        <v>338</v>
      </c>
      <c r="D139" s="300"/>
      <c r="E139" s="300"/>
      <c r="F139" s="298">
        <f>SUM(F140+F142)</f>
        <v>3394</v>
      </c>
      <c r="G139" s="296">
        <f t="shared" si="34"/>
        <v>75.42222222222222</v>
      </c>
      <c r="H139" s="298">
        <f>SUM(H140+H142)</f>
        <v>4604</v>
      </c>
      <c r="I139" s="296">
        <f t="shared" si="35"/>
        <v>102.31111111111112</v>
      </c>
      <c r="J139" s="298">
        <f>SUM('3-60 '!H690)</f>
        <v>3949</v>
      </c>
      <c r="K139" s="297">
        <f t="shared" si="36"/>
        <v>87.75555555555556</v>
      </c>
      <c r="L139" s="298">
        <f t="shared" si="39"/>
        <v>11947</v>
      </c>
      <c r="M139" s="296">
        <f t="shared" si="39"/>
        <v>265.48888888888894</v>
      </c>
      <c r="N139" s="199">
        <f>SUM('[3]รวม'!$I$138+'[3]รวม'!$K$138+G139)</f>
        <v>288.35555555555555</v>
      </c>
    </row>
    <row r="140" spans="1:14" ht="19.5">
      <c r="A140" s="299"/>
      <c r="B140" s="300"/>
      <c r="C140" s="300"/>
      <c r="D140" s="300" t="s">
        <v>2831</v>
      </c>
      <c r="E140" s="300"/>
      <c r="F140" s="298">
        <f>SUM(F141)</f>
        <v>98</v>
      </c>
      <c r="G140" s="296">
        <f t="shared" si="34"/>
        <v>2.1777777777777776</v>
      </c>
      <c r="H140" s="298">
        <f>SUM(H141)</f>
        <v>56</v>
      </c>
      <c r="I140" s="296">
        <f t="shared" si="35"/>
        <v>1.2444444444444445</v>
      </c>
      <c r="J140" s="298">
        <f>SUM(J141)</f>
        <v>74</v>
      </c>
      <c r="K140" s="297">
        <f>SUM(K141)</f>
        <v>1.6444444444444444</v>
      </c>
      <c r="L140" s="298">
        <f aca="true" t="shared" si="40" ref="L140:M142">SUM(F140,H140,J140)</f>
        <v>228</v>
      </c>
      <c r="M140" s="296">
        <f t="shared" si="40"/>
        <v>5.066666666666666</v>
      </c>
      <c r="N140" s="199"/>
    </row>
    <row r="141" spans="1:13" ht="19.5">
      <c r="A141" s="299"/>
      <c r="B141" s="300"/>
      <c r="C141" s="300"/>
      <c r="D141" s="300"/>
      <c r="E141" s="300" t="s">
        <v>335</v>
      </c>
      <c r="F141" s="298">
        <f>SUM('1-60'!G713)</f>
        <v>98</v>
      </c>
      <c r="G141" s="296">
        <f>SUM(F141/45)</f>
        <v>2.1777777777777776</v>
      </c>
      <c r="H141" s="298">
        <f>SUM('2-60'!G674)</f>
        <v>56</v>
      </c>
      <c r="I141" s="296">
        <f>SUM(H141/45)</f>
        <v>1.2444444444444445</v>
      </c>
      <c r="J141" s="298">
        <f>SUM('3-60 '!H693)</f>
        <v>74</v>
      </c>
      <c r="K141" s="297">
        <f>SUM(J141/45)</f>
        <v>1.6444444444444444</v>
      </c>
      <c r="L141" s="298">
        <f t="shared" si="40"/>
        <v>228</v>
      </c>
      <c r="M141" s="296">
        <f t="shared" si="40"/>
        <v>5.066666666666666</v>
      </c>
    </row>
    <row r="142" spans="1:13" ht="19.5">
      <c r="A142" s="299"/>
      <c r="B142" s="300"/>
      <c r="C142" s="300"/>
      <c r="D142" s="300" t="s">
        <v>317</v>
      </c>
      <c r="E142" s="300"/>
      <c r="F142" s="298">
        <f>SUM(F143:F144)</f>
        <v>3296</v>
      </c>
      <c r="G142" s="296">
        <f>SUM(F142/45)</f>
        <v>73.24444444444444</v>
      </c>
      <c r="H142" s="298">
        <f>SUM(H143:H144)</f>
        <v>4548</v>
      </c>
      <c r="I142" s="296">
        <f>SUM(H142/45)</f>
        <v>101.06666666666666</v>
      </c>
      <c r="J142" s="298">
        <f>SUM(J143:J144)</f>
        <v>3875</v>
      </c>
      <c r="K142" s="297">
        <f>SUM(J142/45)</f>
        <v>86.11111111111111</v>
      </c>
      <c r="L142" s="298">
        <f t="shared" si="40"/>
        <v>11719</v>
      </c>
      <c r="M142" s="296">
        <f t="shared" si="40"/>
        <v>260.4222222222222</v>
      </c>
    </row>
    <row r="143" spans="1:13" ht="19.5">
      <c r="A143" s="299"/>
      <c r="B143" s="300"/>
      <c r="C143" s="300"/>
      <c r="D143" s="300"/>
      <c r="E143" s="300" t="s">
        <v>335</v>
      </c>
      <c r="F143" s="298">
        <f>SUM('1-60'!G720)</f>
        <v>30</v>
      </c>
      <c r="G143" s="296">
        <f>SUM(F143/45)</f>
        <v>0.6666666666666666</v>
      </c>
      <c r="H143" s="298">
        <f>SUM('2-60'!G678)</f>
        <v>159</v>
      </c>
      <c r="I143" s="296">
        <f>SUM(H143/45)</f>
        <v>3.533333333333333</v>
      </c>
      <c r="J143" s="298">
        <f>SUM('3-60 '!H701)</f>
        <v>124</v>
      </c>
      <c r="K143" s="297">
        <f>SUM(J143/45)</f>
        <v>2.7555555555555555</v>
      </c>
      <c r="L143" s="298">
        <f aca="true" t="shared" si="41" ref="L143:M145">SUM(F143,H143,J143)</f>
        <v>313</v>
      </c>
      <c r="M143" s="296">
        <f t="shared" si="41"/>
        <v>6.955555555555556</v>
      </c>
    </row>
    <row r="144" spans="1:13" ht="19.5">
      <c r="A144" s="299"/>
      <c r="B144" s="300"/>
      <c r="C144" s="300"/>
      <c r="D144" s="300"/>
      <c r="E144" s="300" t="s">
        <v>299</v>
      </c>
      <c r="F144" s="298">
        <f>SUM('1-60'!G721)</f>
        <v>3266</v>
      </c>
      <c r="G144" s="296">
        <f>SUM(F144/45)</f>
        <v>72.57777777777778</v>
      </c>
      <c r="H144" s="298">
        <f>SUM('2-60'!G679)</f>
        <v>4389</v>
      </c>
      <c r="I144" s="296">
        <f>SUM(H144/45)</f>
        <v>97.53333333333333</v>
      </c>
      <c r="J144" s="298">
        <f>SUM('3-60 '!H702)</f>
        <v>3751</v>
      </c>
      <c r="K144" s="297">
        <f>SUM(J144/45)</f>
        <v>83.35555555555555</v>
      </c>
      <c r="L144" s="298">
        <f t="shared" si="41"/>
        <v>11406</v>
      </c>
      <c r="M144" s="296">
        <f t="shared" si="41"/>
        <v>253.46666666666667</v>
      </c>
    </row>
    <row r="145" spans="1:14" ht="19.5">
      <c r="A145" s="299" t="s">
        <v>331</v>
      </c>
      <c r="B145" s="300"/>
      <c r="C145" s="300" t="s">
        <v>339</v>
      </c>
      <c r="D145" s="300"/>
      <c r="E145" s="300"/>
      <c r="F145" s="298">
        <f>SUM(F146+F148)</f>
        <v>6280</v>
      </c>
      <c r="G145" s="296">
        <f t="shared" si="34"/>
        <v>139.55555555555554</v>
      </c>
      <c r="H145" s="298">
        <f>SUM(H146+H148)</f>
        <v>5346</v>
      </c>
      <c r="I145" s="296">
        <f t="shared" si="35"/>
        <v>118.8</v>
      </c>
      <c r="J145" s="298">
        <f>SUM(J146+J148)</f>
        <v>3088</v>
      </c>
      <c r="K145" s="297">
        <f t="shared" si="36"/>
        <v>68.62222222222222</v>
      </c>
      <c r="L145" s="298">
        <f t="shared" si="41"/>
        <v>14714</v>
      </c>
      <c r="M145" s="296">
        <f t="shared" si="41"/>
        <v>326.97777777777776</v>
      </c>
      <c r="N145" s="199">
        <f>SUM('[3]รวม'!$I$144+'[3]รวม'!$K$144+G145)</f>
        <v>326</v>
      </c>
    </row>
    <row r="146" spans="1:14" ht="19.5">
      <c r="A146" s="299"/>
      <c r="B146" s="300"/>
      <c r="C146" s="300"/>
      <c r="D146" s="300" t="s">
        <v>2831</v>
      </c>
      <c r="E146" s="300"/>
      <c r="F146" s="298">
        <f>SUM(F147)</f>
        <v>326</v>
      </c>
      <c r="G146" s="296">
        <f t="shared" si="34"/>
        <v>7.2444444444444445</v>
      </c>
      <c r="H146" s="298">
        <f>SUM(H147)</f>
        <v>498</v>
      </c>
      <c r="I146" s="296">
        <f t="shared" si="35"/>
        <v>11.066666666666666</v>
      </c>
      <c r="J146" s="298">
        <f>SUM(J147)</f>
        <v>284</v>
      </c>
      <c r="K146" s="297">
        <f t="shared" si="36"/>
        <v>6.311111111111111</v>
      </c>
      <c r="L146" s="298">
        <f aca="true" t="shared" si="42" ref="L146:M150">SUM(F146,H146,J146)</f>
        <v>1108</v>
      </c>
      <c r="M146" s="296">
        <f t="shared" si="42"/>
        <v>24.62222222222222</v>
      </c>
      <c r="N146" s="199"/>
    </row>
    <row r="147" spans="1:13" ht="19.5">
      <c r="A147" s="299"/>
      <c r="B147" s="300"/>
      <c r="C147" s="300"/>
      <c r="D147" s="300"/>
      <c r="E147" s="300" t="s">
        <v>335</v>
      </c>
      <c r="F147" s="298">
        <f>SUM('1-60'!G734)</f>
        <v>326</v>
      </c>
      <c r="G147" s="296">
        <f>SUM(F147/45)</f>
        <v>7.2444444444444445</v>
      </c>
      <c r="H147" s="298">
        <f>SUM('2-60'!G707)</f>
        <v>498</v>
      </c>
      <c r="I147" s="296">
        <f>SUM(H147/45)</f>
        <v>11.066666666666666</v>
      </c>
      <c r="J147" s="298">
        <f>SUM('3-60 '!H725)</f>
        <v>284</v>
      </c>
      <c r="K147" s="297">
        <f>SUM(J147/45)</f>
        <v>6.311111111111111</v>
      </c>
      <c r="L147" s="298">
        <f t="shared" si="42"/>
        <v>1108</v>
      </c>
      <c r="M147" s="296">
        <f t="shared" si="42"/>
        <v>24.62222222222222</v>
      </c>
    </row>
    <row r="148" spans="1:13" ht="19.5">
      <c r="A148" s="299"/>
      <c r="B148" s="300"/>
      <c r="C148" s="300"/>
      <c r="D148" s="300" t="s">
        <v>317</v>
      </c>
      <c r="E148" s="300"/>
      <c r="F148" s="298">
        <f>SUM(F149:F150)</f>
        <v>5954</v>
      </c>
      <c r="G148" s="296">
        <f>SUM(F148/45)</f>
        <v>132.3111111111111</v>
      </c>
      <c r="H148" s="298">
        <f>SUM(H149:H150)</f>
        <v>4848</v>
      </c>
      <c r="I148" s="296">
        <f>SUM(H148/45)</f>
        <v>107.73333333333333</v>
      </c>
      <c r="J148" s="298">
        <f>SUM(J149:J150)</f>
        <v>2804</v>
      </c>
      <c r="K148" s="297">
        <f>SUM(J148/45)</f>
        <v>62.31111111111111</v>
      </c>
      <c r="L148" s="298">
        <f t="shared" si="42"/>
        <v>13606</v>
      </c>
      <c r="M148" s="296">
        <f t="shared" si="42"/>
        <v>302.35555555555555</v>
      </c>
    </row>
    <row r="149" spans="1:13" ht="19.5">
      <c r="A149" s="299"/>
      <c r="B149" s="300"/>
      <c r="C149" s="300"/>
      <c r="D149" s="300"/>
      <c r="E149" s="300" t="s">
        <v>335</v>
      </c>
      <c r="F149" s="298"/>
      <c r="G149" s="296"/>
      <c r="H149" s="298">
        <f>SUM('2-60'!G723)</f>
        <v>4</v>
      </c>
      <c r="I149" s="296">
        <f>SUM(H149/45)</f>
        <v>0.08888888888888889</v>
      </c>
      <c r="J149" s="298">
        <f>SUM('3-60 '!H744)</f>
        <v>26</v>
      </c>
      <c r="K149" s="297">
        <f>SUM(J149/45)</f>
        <v>0.5777777777777777</v>
      </c>
      <c r="L149" s="298">
        <f t="shared" si="42"/>
        <v>30</v>
      </c>
      <c r="M149" s="296">
        <f t="shared" si="42"/>
        <v>0.6666666666666666</v>
      </c>
    </row>
    <row r="150" spans="1:13" ht="19.5">
      <c r="A150" s="299"/>
      <c r="B150" s="300"/>
      <c r="C150" s="300"/>
      <c r="D150" s="300"/>
      <c r="E150" s="300" t="s">
        <v>299</v>
      </c>
      <c r="F150" s="298">
        <f>SUM('1-60'!G755)</f>
        <v>5954</v>
      </c>
      <c r="G150" s="296">
        <f>SUM(F150/45)</f>
        <v>132.3111111111111</v>
      </c>
      <c r="H150" s="298">
        <f>SUM('2-60'!G724)</f>
        <v>4844</v>
      </c>
      <c r="I150" s="296">
        <f>SUM(H150/45)</f>
        <v>107.64444444444445</v>
      </c>
      <c r="J150" s="298">
        <f>SUM('3-60 '!H745)</f>
        <v>2778</v>
      </c>
      <c r="K150" s="297">
        <f>SUM(J150/45)</f>
        <v>61.733333333333334</v>
      </c>
      <c r="L150" s="298">
        <f t="shared" si="42"/>
        <v>13576</v>
      </c>
      <c r="M150" s="296">
        <f t="shared" si="42"/>
        <v>301.68888888888887</v>
      </c>
    </row>
    <row r="151" spans="1:14" ht="19.5" hidden="1">
      <c r="A151" s="29"/>
      <c r="B151" s="30"/>
      <c r="C151" s="30"/>
      <c r="D151" s="30"/>
      <c r="E151" s="30"/>
      <c r="F151" s="31"/>
      <c r="G151" s="32"/>
      <c r="H151" s="31"/>
      <c r="I151" s="32"/>
      <c r="J151" s="31"/>
      <c r="K151" s="188"/>
      <c r="L151" s="28"/>
      <c r="M151" s="23"/>
      <c r="N151" s="199"/>
    </row>
    <row r="152" spans="1:13" ht="19.5" hidden="1">
      <c r="A152" s="29"/>
      <c r="B152" s="30"/>
      <c r="C152" s="30"/>
      <c r="D152" s="30"/>
      <c r="E152" s="30"/>
      <c r="F152" s="31"/>
      <c r="G152" s="32"/>
      <c r="H152" s="31"/>
      <c r="I152" s="32"/>
      <c r="J152" s="31"/>
      <c r="K152" s="188"/>
      <c r="L152" s="28"/>
      <c r="M152" s="23"/>
    </row>
    <row r="153" spans="1:13" ht="19.5" hidden="1">
      <c r="A153" s="29"/>
      <c r="B153" s="30"/>
      <c r="C153" s="30"/>
      <c r="D153" s="30"/>
      <c r="E153" s="30"/>
      <c r="F153" s="31"/>
      <c r="G153" s="32"/>
      <c r="H153" s="31"/>
      <c r="I153" s="32"/>
      <c r="J153" s="31"/>
      <c r="K153" s="188"/>
      <c r="L153" s="28"/>
      <c r="M153" s="23"/>
    </row>
    <row r="154" spans="1:17" s="6" customFormat="1" ht="18.75">
      <c r="A154" s="14" t="s">
        <v>340</v>
      </c>
      <c r="B154" s="15"/>
      <c r="C154" s="15"/>
      <c r="D154" s="15"/>
      <c r="E154" s="16"/>
      <c r="F154" s="17">
        <f>SUM(F157,F160,F163,F169,F172,F175,F178)</f>
        <v>9720</v>
      </c>
      <c r="G154" s="18">
        <f>SUM(F154/45)</f>
        <v>216</v>
      </c>
      <c r="H154" s="17">
        <f>SUM(H157,H160,H163,H166,H169,H172,H175,H178)</f>
        <v>9388</v>
      </c>
      <c r="I154" s="18">
        <f>SUM(H154/45)</f>
        <v>208.62222222222223</v>
      </c>
      <c r="J154" s="17">
        <f>SUM(J157,J160,J163,J166,J169,J172,J175,J178)</f>
        <v>10166</v>
      </c>
      <c r="K154" s="249">
        <f>SUM(J154/45)</f>
        <v>225.9111111111111</v>
      </c>
      <c r="L154" s="17">
        <f aca="true" t="shared" si="43" ref="L154:M157">SUM(F154,H154,J154)</f>
        <v>29274</v>
      </c>
      <c r="M154" s="18">
        <f t="shared" si="43"/>
        <v>650.5333333333333</v>
      </c>
      <c r="N154" s="174">
        <f>SUM('[3]รวม'!$I$153+'[3]รวม'!$K$153+G154)</f>
        <v>563.7333333333333</v>
      </c>
      <c r="P154" s="266">
        <f>SUM(F154,H154,J154)</f>
        <v>29274</v>
      </c>
      <c r="Q154" s="197">
        <f>SUM(G154,I154,K154)</f>
        <v>650.5333333333333</v>
      </c>
    </row>
    <row r="155" spans="1:14" s="6" customFormat="1" ht="19.5">
      <c r="A155" s="19"/>
      <c r="B155" s="30" t="s">
        <v>341</v>
      </c>
      <c r="C155" s="30"/>
      <c r="D155" s="30"/>
      <c r="E155" s="33"/>
      <c r="F155" s="31">
        <f>SUM(F158+F161+F164+F170+F173+F176+F178)</f>
        <v>9714</v>
      </c>
      <c r="G155" s="32">
        <f t="shared" si="34"/>
        <v>215.86666666666667</v>
      </c>
      <c r="H155" s="31">
        <f>SUM(H158,H161,H164,H167,H169,H173,H176,H178)</f>
        <v>9388</v>
      </c>
      <c r="I155" s="32">
        <f t="shared" si="35"/>
        <v>208.62222222222223</v>
      </c>
      <c r="J155" s="31">
        <f>SUM(J158,J161,J164,J167,J169,J173,J176,J178)</f>
        <v>9740</v>
      </c>
      <c r="K155" s="188">
        <f t="shared" si="36"/>
        <v>216.44444444444446</v>
      </c>
      <c r="L155" s="28">
        <f t="shared" si="43"/>
        <v>28842</v>
      </c>
      <c r="M155" s="23">
        <f t="shared" si="43"/>
        <v>640.9333333333334</v>
      </c>
      <c r="N155" s="174"/>
    </row>
    <row r="156" spans="1:14" s="6" customFormat="1" ht="19.5">
      <c r="A156" s="19"/>
      <c r="B156" s="30" t="s">
        <v>299</v>
      </c>
      <c r="C156" s="30"/>
      <c r="D156" s="30"/>
      <c r="E156" s="33"/>
      <c r="F156" s="31"/>
      <c r="G156" s="32"/>
      <c r="H156" s="31"/>
      <c r="I156" s="188"/>
      <c r="J156" s="31">
        <f>SUM(J159,J162,J165,J168,J174,J177)</f>
        <v>426</v>
      </c>
      <c r="K156" s="188">
        <f t="shared" si="36"/>
        <v>9.466666666666667</v>
      </c>
      <c r="L156" s="28">
        <f t="shared" si="43"/>
        <v>426</v>
      </c>
      <c r="M156" s="23">
        <f t="shared" si="43"/>
        <v>9.466666666666667</v>
      </c>
      <c r="N156" s="172"/>
    </row>
    <row r="157" spans="1:14" ht="19.5">
      <c r="A157" s="29" t="s">
        <v>331</v>
      </c>
      <c r="B157" s="30"/>
      <c r="C157" s="30" t="s">
        <v>342</v>
      </c>
      <c r="D157" s="30"/>
      <c r="E157" s="30"/>
      <c r="F157" s="31">
        <f>SUM('1-60'!G798)</f>
        <v>2530</v>
      </c>
      <c r="G157" s="32">
        <f t="shared" si="34"/>
        <v>56.22222222222222</v>
      </c>
      <c r="H157" s="31">
        <f>SUM(H158:H159)</f>
        <v>2188</v>
      </c>
      <c r="I157" s="32">
        <f t="shared" si="35"/>
        <v>48.62222222222222</v>
      </c>
      <c r="J157" s="31">
        <f>SUM(J158:J159)</f>
        <v>2020</v>
      </c>
      <c r="K157" s="188">
        <f t="shared" si="36"/>
        <v>44.888888888888886</v>
      </c>
      <c r="L157" s="28">
        <f t="shared" si="43"/>
        <v>6738</v>
      </c>
      <c r="M157" s="23">
        <f t="shared" si="43"/>
        <v>149.73333333333332</v>
      </c>
      <c r="N157" s="199">
        <f>SUM('[3]รวม'!$I$156+'[3]รวม'!$K$156+G157)</f>
        <v>134.93333333333334</v>
      </c>
    </row>
    <row r="158" spans="1:13" ht="19.5">
      <c r="A158" s="29"/>
      <c r="B158" s="30"/>
      <c r="C158" s="30"/>
      <c r="D158" s="30" t="s">
        <v>341</v>
      </c>
      <c r="E158" s="30"/>
      <c r="F158" s="31">
        <f>SUM('1-60'!G799)</f>
        <v>2530</v>
      </c>
      <c r="G158" s="32">
        <f t="shared" si="34"/>
        <v>56.22222222222222</v>
      </c>
      <c r="H158" s="31">
        <f>SUM('2-60'!G776)</f>
        <v>2188</v>
      </c>
      <c r="I158" s="32">
        <f t="shared" si="35"/>
        <v>48.62222222222222</v>
      </c>
      <c r="J158" s="31">
        <f>SUM('3-60 '!H789)</f>
        <v>2020</v>
      </c>
      <c r="K158" s="188">
        <f t="shared" si="36"/>
        <v>44.888888888888886</v>
      </c>
      <c r="L158" s="28">
        <f>SUM(F158,H158,J158)</f>
        <v>6738</v>
      </c>
      <c r="M158" s="23">
        <f>SUM(G158,I158,K158)</f>
        <v>149.73333333333332</v>
      </c>
    </row>
    <row r="159" spans="1:13" ht="19.5">
      <c r="A159" s="29"/>
      <c r="B159" s="30"/>
      <c r="C159" s="30"/>
      <c r="D159" s="30" t="s">
        <v>299</v>
      </c>
      <c r="E159" s="30"/>
      <c r="F159" s="31" t="s">
        <v>320</v>
      </c>
      <c r="G159" s="32" t="s">
        <v>320</v>
      </c>
      <c r="H159" s="31" t="s">
        <v>320</v>
      </c>
      <c r="I159" s="32" t="s">
        <v>320</v>
      </c>
      <c r="J159" s="31" t="s">
        <v>320</v>
      </c>
      <c r="K159" s="31" t="s">
        <v>320</v>
      </c>
      <c r="L159" s="31" t="s">
        <v>320</v>
      </c>
      <c r="M159" s="32" t="s">
        <v>320</v>
      </c>
    </row>
    <row r="160" spans="1:14" ht="19.5">
      <c r="A160" s="29" t="s">
        <v>331</v>
      </c>
      <c r="B160" s="30"/>
      <c r="C160" s="30" t="s">
        <v>343</v>
      </c>
      <c r="D160" s="30"/>
      <c r="E160" s="30"/>
      <c r="F160" s="31">
        <f>SUM('1-60'!G820)</f>
        <v>2336</v>
      </c>
      <c r="G160" s="32">
        <f t="shared" si="34"/>
        <v>51.91111111111111</v>
      </c>
      <c r="H160" s="31">
        <f>SUM(H161:H162)</f>
        <v>2336</v>
      </c>
      <c r="I160" s="32">
        <f t="shared" si="35"/>
        <v>51.91111111111111</v>
      </c>
      <c r="J160" s="31">
        <f>SUM(J161:J162)</f>
        <v>2942</v>
      </c>
      <c r="K160" s="188">
        <f t="shared" si="36"/>
        <v>65.37777777777778</v>
      </c>
      <c r="L160" s="28">
        <f aca="true" t="shared" si="44" ref="L160:M176">SUM(F160,H160,J160)</f>
        <v>7614</v>
      </c>
      <c r="M160" s="23">
        <f t="shared" si="44"/>
        <v>169.2</v>
      </c>
      <c r="N160" s="199">
        <f>SUM('[3]รวม'!$I$159+'[3]รวม'!$K$159+G160)</f>
        <v>129.95555555555558</v>
      </c>
    </row>
    <row r="161" spans="1:13" ht="19.5">
      <c r="A161" s="29"/>
      <c r="B161" s="30"/>
      <c r="C161" s="30"/>
      <c r="D161" s="30" t="s">
        <v>341</v>
      </c>
      <c r="E161" s="30"/>
      <c r="F161" s="31">
        <f>SUM('1-60'!G821)</f>
        <v>2330</v>
      </c>
      <c r="G161" s="32">
        <f t="shared" si="34"/>
        <v>51.77777777777778</v>
      </c>
      <c r="H161" s="31">
        <f>SUM('2-60'!G791)</f>
        <v>2336</v>
      </c>
      <c r="I161" s="32">
        <f t="shared" si="35"/>
        <v>51.91111111111111</v>
      </c>
      <c r="J161" s="31">
        <f>SUM('3-60 '!H806)</f>
        <v>2928</v>
      </c>
      <c r="K161" s="188">
        <f t="shared" si="36"/>
        <v>65.06666666666666</v>
      </c>
      <c r="L161" s="28">
        <f t="shared" si="44"/>
        <v>7594</v>
      </c>
      <c r="M161" s="23">
        <f t="shared" si="44"/>
        <v>168.75555555555556</v>
      </c>
    </row>
    <row r="162" spans="1:13" ht="19.5">
      <c r="A162" s="29"/>
      <c r="B162" s="30"/>
      <c r="C162" s="30"/>
      <c r="D162" s="30" t="s">
        <v>299</v>
      </c>
      <c r="E162" s="30"/>
      <c r="F162" s="31" t="s">
        <v>320</v>
      </c>
      <c r="G162" s="32" t="s">
        <v>320</v>
      </c>
      <c r="H162" s="31" t="s">
        <v>320</v>
      </c>
      <c r="I162" s="32" t="s">
        <v>320</v>
      </c>
      <c r="J162" s="31">
        <f>SUM('3-60 '!H807)</f>
        <v>14</v>
      </c>
      <c r="K162" s="188">
        <f t="shared" si="36"/>
        <v>0.3111111111111111</v>
      </c>
      <c r="L162" s="31" t="s">
        <v>320</v>
      </c>
      <c r="M162" s="32" t="s">
        <v>320</v>
      </c>
    </row>
    <row r="163" spans="1:14" s="114" customFormat="1" ht="19.5">
      <c r="A163" s="110" t="s">
        <v>331</v>
      </c>
      <c r="B163" s="111"/>
      <c r="C163" s="111" t="s">
        <v>344</v>
      </c>
      <c r="D163" s="111"/>
      <c r="E163" s="111"/>
      <c r="F163" s="112">
        <f>SUM('1-60'!G849)</f>
        <v>1208</v>
      </c>
      <c r="G163" s="113">
        <f t="shared" si="34"/>
        <v>26.844444444444445</v>
      </c>
      <c r="H163" s="112">
        <f>SUM(H164:H165)</f>
        <v>1404</v>
      </c>
      <c r="I163" s="113">
        <f t="shared" si="35"/>
        <v>31.2</v>
      </c>
      <c r="J163" s="112">
        <f>SUM(J164:J165)</f>
        <v>1700</v>
      </c>
      <c r="K163" s="258">
        <f t="shared" si="36"/>
        <v>37.77777777777778</v>
      </c>
      <c r="L163" s="112">
        <f t="shared" si="44"/>
        <v>4312</v>
      </c>
      <c r="M163" s="113">
        <f t="shared" si="44"/>
        <v>95.82222222222222</v>
      </c>
      <c r="N163" s="200">
        <f>SUM('[3]รวม'!$I$162+'[3]รวม'!$K$162+G163)</f>
        <v>80.26666666666667</v>
      </c>
    </row>
    <row r="164" spans="1:14" s="114" customFormat="1" ht="19.5">
      <c r="A164" s="110"/>
      <c r="B164" s="111"/>
      <c r="C164" s="111"/>
      <c r="D164" s="111" t="s">
        <v>341</v>
      </c>
      <c r="E164" s="111"/>
      <c r="F164" s="112">
        <f>SUM('1-60'!G850)</f>
        <v>1208</v>
      </c>
      <c r="G164" s="113">
        <f t="shared" si="34"/>
        <v>26.844444444444445</v>
      </c>
      <c r="H164" s="112">
        <f>SUM('2-60'!G808)</f>
        <v>1404</v>
      </c>
      <c r="I164" s="113">
        <f t="shared" si="35"/>
        <v>31.2</v>
      </c>
      <c r="J164" s="112">
        <f>SUM('3-60 '!H844)</f>
        <v>1700</v>
      </c>
      <c r="K164" s="258">
        <f t="shared" si="36"/>
        <v>37.77777777777778</v>
      </c>
      <c r="L164" s="112">
        <f t="shared" si="44"/>
        <v>4312</v>
      </c>
      <c r="M164" s="113">
        <f>SUM(G164,I164,K164)</f>
        <v>95.82222222222222</v>
      </c>
      <c r="N164" s="175"/>
    </row>
    <row r="165" spans="1:14" s="114" customFormat="1" ht="19.5">
      <c r="A165" s="110"/>
      <c r="B165" s="111"/>
      <c r="C165" s="111"/>
      <c r="D165" s="111" t="s">
        <v>299</v>
      </c>
      <c r="E165" s="111"/>
      <c r="F165" s="112" t="s">
        <v>320</v>
      </c>
      <c r="G165" s="113" t="s">
        <v>320</v>
      </c>
      <c r="H165" s="112" t="s">
        <v>320</v>
      </c>
      <c r="I165" s="112" t="s">
        <v>320</v>
      </c>
      <c r="J165" s="112" t="s">
        <v>320</v>
      </c>
      <c r="K165" s="112" t="s">
        <v>320</v>
      </c>
      <c r="L165" s="112" t="s">
        <v>320</v>
      </c>
      <c r="M165" s="112" t="s">
        <v>320</v>
      </c>
      <c r="N165" s="175"/>
    </row>
    <row r="166" spans="1:14" s="114" customFormat="1" ht="19.5" hidden="1">
      <c r="A166" s="110" t="s">
        <v>331</v>
      </c>
      <c r="B166" s="111"/>
      <c r="C166" s="111" t="s">
        <v>345</v>
      </c>
      <c r="D166" s="111"/>
      <c r="E166" s="111"/>
      <c r="F166" s="112" t="e">
        <f>SUM('1-60'!#REF!)</f>
        <v>#REF!</v>
      </c>
      <c r="G166" s="113" t="e">
        <f t="shared" si="34"/>
        <v>#REF!</v>
      </c>
      <c r="H166" s="112"/>
      <c r="I166" s="113"/>
      <c r="J166" s="112"/>
      <c r="K166" s="258"/>
      <c r="L166" s="112"/>
      <c r="M166" s="113"/>
      <c r="N166" s="175"/>
    </row>
    <row r="167" spans="1:14" s="114" customFormat="1" ht="19.5" hidden="1">
      <c r="A167" s="110"/>
      <c r="B167" s="111"/>
      <c r="C167" s="111"/>
      <c r="D167" s="111" t="s">
        <v>341</v>
      </c>
      <c r="E167" s="111"/>
      <c r="F167" s="112" t="e">
        <f>SUM('1-60'!#REF!)</f>
        <v>#REF!</v>
      </c>
      <c r="G167" s="113" t="e">
        <f t="shared" si="34"/>
        <v>#REF!</v>
      </c>
      <c r="H167" s="112"/>
      <c r="I167" s="113"/>
      <c r="J167" s="112"/>
      <c r="K167" s="258"/>
      <c r="L167" s="112"/>
      <c r="M167" s="113"/>
      <c r="N167" s="175"/>
    </row>
    <row r="168" spans="1:14" s="114" customFormat="1" ht="19.5" hidden="1">
      <c r="A168" s="110"/>
      <c r="B168" s="111"/>
      <c r="C168" s="111"/>
      <c r="D168" s="111" t="s">
        <v>299</v>
      </c>
      <c r="E168" s="111"/>
      <c r="F168" s="112" t="s">
        <v>320</v>
      </c>
      <c r="G168" s="113" t="s">
        <v>320</v>
      </c>
      <c r="H168" s="112"/>
      <c r="I168" s="113"/>
      <c r="J168" s="112"/>
      <c r="K168" s="258"/>
      <c r="L168" s="112"/>
      <c r="M168" s="113"/>
      <c r="N168" s="175"/>
    </row>
    <row r="169" spans="1:14" s="114" customFormat="1" ht="19.5">
      <c r="A169" s="110" t="s">
        <v>331</v>
      </c>
      <c r="B169" s="111"/>
      <c r="C169" s="111" t="s">
        <v>346</v>
      </c>
      <c r="D169" s="111"/>
      <c r="E169" s="111"/>
      <c r="F169" s="112">
        <f>SUM(F170:F171)</f>
        <v>856</v>
      </c>
      <c r="G169" s="113">
        <f t="shared" si="34"/>
        <v>19.022222222222222</v>
      </c>
      <c r="H169" s="112">
        <f>SUM(H170:H171)</f>
        <v>806</v>
      </c>
      <c r="I169" s="113">
        <f t="shared" si="35"/>
        <v>17.91111111111111</v>
      </c>
      <c r="J169" s="112">
        <f>SUM(J170:J171)</f>
        <v>452</v>
      </c>
      <c r="K169" s="258">
        <f t="shared" si="36"/>
        <v>10.044444444444444</v>
      </c>
      <c r="L169" s="112">
        <f t="shared" si="44"/>
        <v>2114</v>
      </c>
      <c r="M169" s="113">
        <f t="shared" si="44"/>
        <v>46.97777777777778</v>
      </c>
      <c r="N169" s="200">
        <f>SUM('[3]รวม'!$I$168+'[3]รวม'!$K$168+G169)</f>
        <v>58.75555555555556</v>
      </c>
    </row>
    <row r="170" spans="1:14" s="114" customFormat="1" ht="19.5">
      <c r="A170" s="110"/>
      <c r="B170" s="111"/>
      <c r="C170" s="111"/>
      <c r="D170" s="111" t="s">
        <v>341</v>
      </c>
      <c r="E170" s="111"/>
      <c r="F170" s="112">
        <f>SUM('1-60'!G888)</f>
        <v>856</v>
      </c>
      <c r="G170" s="113">
        <f t="shared" si="34"/>
        <v>19.022222222222222</v>
      </c>
      <c r="H170" s="112">
        <f>SUM('2-60'!G848)</f>
        <v>806</v>
      </c>
      <c r="I170" s="113">
        <f t="shared" si="35"/>
        <v>17.91111111111111</v>
      </c>
      <c r="J170" s="112">
        <f>SUM('3-60 '!H880)</f>
        <v>452</v>
      </c>
      <c r="K170" s="258">
        <f t="shared" si="36"/>
        <v>10.044444444444444</v>
      </c>
      <c r="L170" s="112">
        <f>SUM(F170,H170,J170)</f>
        <v>2114</v>
      </c>
      <c r="M170" s="113">
        <f>SUM(G170,I170,K170)</f>
        <v>46.97777777777778</v>
      </c>
      <c r="N170" s="175"/>
    </row>
    <row r="171" spans="1:14" s="114" customFormat="1" ht="19.5">
      <c r="A171" s="110"/>
      <c r="B171" s="111"/>
      <c r="C171" s="111"/>
      <c r="D171" s="111" t="s">
        <v>299</v>
      </c>
      <c r="E171" s="111"/>
      <c r="F171" s="112" t="s">
        <v>320</v>
      </c>
      <c r="G171" s="113" t="s">
        <v>320</v>
      </c>
      <c r="H171" s="112" t="s">
        <v>320</v>
      </c>
      <c r="I171" s="113" t="s">
        <v>320</v>
      </c>
      <c r="J171" s="112" t="s">
        <v>320</v>
      </c>
      <c r="K171" s="113" t="s">
        <v>320</v>
      </c>
      <c r="L171" s="113" t="s">
        <v>320</v>
      </c>
      <c r="M171" s="113" t="s">
        <v>320</v>
      </c>
      <c r="N171" s="175"/>
    </row>
    <row r="172" spans="1:14" s="114" customFormat="1" ht="19.5">
      <c r="A172" s="110" t="s">
        <v>316</v>
      </c>
      <c r="B172" s="111"/>
      <c r="C172" s="111" t="s">
        <v>347</v>
      </c>
      <c r="D172" s="111"/>
      <c r="E172" s="111"/>
      <c r="F172" s="112">
        <f>SUM('1-60'!G866)</f>
        <v>1198</v>
      </c>
      <c r="G172" s="113">
        <f t="shared" si="34"/>
        <v>26.622222222222224</v>
      </c>
      <c r="H172" s="112">
        <f>SUM(H173:H174)</f>
        <v>1136</v>
      </c>
      <c r="I172" s="113">
        <f t="shared" si="35"/>
        <v>25.244444444444444</v>
      </c>
      <c r="J172" s="112">
        <f>SUM(J173:J174)</f>
        <v>674</v>
      </c>
      <c r="K172" s="258">
        <f t="shared" si="36"/>
        <v>14.977777777777778</v>
      </c>
      <c r="L172" s="112">
        <f t="shared" si="44"/>
        <v>3008</v>
      </c>
      <c r="M172" s="113">
        <f t="shared" si="44"/>
        <v>66.84444444444445</v>
      </c>
      <c r="N172" s="200">
        <f>SUM('[3]รวม'!$I$171+'[3]รวม'!$K$171+G172)</f>
        <v>57.644444444444446</v>
      </c>
    </row>
    <row r="173" spans="1:14" s="114" customFormat="1" ht="19.5">
      <c r="A173" s="110"/>
      <c r="B173" s="111"/>
      <c r="C173" s="111"/>
      <c r="D173" s="111" t="s">
        <v>341</v>
      </c>
      <c r="E173" s="111"/>
      <c r="F173" s="112">
        <f>SUM('1-60'!G867)</f>
        <v>1198</v>
      </c>
      <c r="G173" s="113">
        <f t="shared" si="34"/>
        <v>26.622222222222224</v>
      </c>
      <c r="H173" s="112">
        <f>SUM('2-60'!G824)</f>
        <v>1136</v>
      </c>
      <c r="I173" s="113">
        <f t="shared" si="35"/>
        <v>25.244444444444444</v>
      </c>
      <c r="J173" s="112">
        <f>SUM('3-60 '!H864)</f>
        <v>674</v>
      </c>
      <c r="K173" s="258">
        <f t="shared" si="36"/>
        <v>14.977777777777778</v>
      </c>
      <c r="L173" s="112">
        <f t="shared" si="44"/>
        <v>3008</v>
      </c>
      <c r="M173" s="113">
        <f t="shared" si="44"/>
        <v>66.84444444444445</v>
      </c>
      <c r="N173" s="175"/>
    </row>
    <row r="174" spans="1:14" s="114" customFormat="1" ht="19.5">
      <c r="A174" s="110"/>
      <c r="B174" s="111"/>
      <c r="C174" s="111"/>
      <c r="D174" s="111" t="s">
        <v>299</v>
      </c>
      <c r="E174" s="111"/>
      <c r="F174" s="31" t="s">
        <v>320</v>
      </c>
      <c r="G174" s="32" t="s">
        <v>320</v>
      </c>
      <c r="H174" s="31" t="s">
        <v>320</v>
      </c>
      <c r="I174" s="32" t="s">
        <v>320</v>
      </c>
      <c r="J174" s="31" t="s">
        <v>320</v>
      </c>
      <c r="K174" s="32" t="s">
        <v>320</v>
      </c>
      <c r="L174" s="31" t="s">
        <v>320</v>
      </c>
      <c r="M174" s="32" t="s">
        <v>320</v>
      </c>
      <c r="N174" s="175"/>
    </row>
    <row r="175" spans="1:14" ht="19.5">
      <c r="A175" s="34" t="s">
        <v>316</v>
      </c>
      <c r="B175" s="35"/>
      <c r="C175" s="35" t="s">
        <v>348</v>
      </c>
      <c r="D175" s="35"/>
      <c r="E175" s="35"/>
      <c r="F175" s="31">
        <f>SUM('1-60'!G909)</f>
        <v>1130</v>
      </c>
      <c r="G175" s="32">
        <f t="shared" si="34"/>
        <v>25.11111111111111</v>
      </c>
      <c r="H175" s="31">
        <f>SUM(H176:H177)</f>
        <v>542</v>
      </c>
      <c r="I175" s="32">
        <f t="shared" si="35"/>
        <v>12.044444444444444</v>
      </c>
      <c r="J175" s="31">
        <f>SUM(J176:J177)</f>
        <v>1328</v>
      </c>
      <c r="K175" s="188">
        <f t="shared" si="36"/>
        <v>29.511111111111113</v>
      </c>
      <c r="L175" s="28">
        <f t="shared" si="44"/>
        <v>3000</v>
      </c>
      <c r="M175" s="23">
        <f t="shared" si="44"/>
        <v>66.66666666666666</v>
      </c>
      <c r="N175" s="199">
        <f>SUM('[3]รวม'!$I$174+'[3]รวม'!$K$174+G175)</f>
        <v>55.644444444444446</v>
      </c>
    </row>
    <row r="176" spans="1:13" ht="19.5">
      <c r="A176" s="34"/>
      <c r="B176" s="35"/>
      <c r="C176" s="35"/>
      <c r="D176" s="30" t="s">
        <v>341</v>
      </c>
      <c r="E176" s="30"/>
      <c r="F176" s="31">
        <f>SUM('1-60'!G910)</f>
        <v>1130</v>
      </c>
      <c r="G176" s="32">
        <f t="shared" si="34"/>
        <v>25.11111111111111</v>
      </c>
      <c r="H176" s="31">
        <f>SUM('2-60'!G866)</f>
        <v>542</v>
      </c>
      <c r="I176" s="32">
        <f t="shared" si="35"/>
        <v>12.044444444444444</v>
      </c>
      <c r="J176" s="31">
        <f>SUM('3-60 '!H900)</f>
        <v>916</v>
      </c>
      <c r="K176" s="188">
        <f t="shared" si="36"/>
        <v>20.355555555555554</v>
      </c>
      <c r="L176" s="28">
        <f t="shared" si="44"/>
        <v>2588</v>
      </c>
      <c r="M176" s="23">
        <f t="shared" si="44"/>
        <v>57.511111111111106</v>
      </c>
    </row>
    <row r="177" spans="1:13" ht="19.5">
      <c r="A177" s="34"/>
      <c r="B177" s="35"/>
      <c r="C177" s="35"/>
      <c r="D177" s="30" t="s">
        <v>299</v>
      </c>
      <c r="E177" s="30"/>
      <c r="F177" s="31" t="s">
        <v>320</v>
      </c>
      <c r="G177" s="32" t="s">
        <v>320</v>
      </c>
      <c r="H177" s="31" t="s">
        <v>320</v>
      </c>
      <c r="I177" s="32" t="s">
        <v>320</v>
      </c>
      <c r="J177" s="31">
        <f>SUM('3-60 '!H901)</f>
        <v>412</v>
      </c>
      <c r="K177" s="188">
        <f t="shared" si="36"/>
        <v>9.155555555555555</v>
      </c>
      <c r="L177" s="28">
        <f>SUM(F177,H177,J177)</f>
        <v>412</v>
      </c>
      <c r="M177" s="23">
        <f>SUM(G177,I177,K177)</f>
        <v>9.155555555555555</v>
      </c>
    </row>
    <row r="178" spans="1:14" ht="19.5">
      <c r="A178" s="29" t="s">
        <v>331</v>
      </c>
      <c r="B178" s="30"/>
      <c r="C178" s="30" t="s">
        <v>349</v>
      </c>
      <c r="D178" s="30"/>
      <c r="E178" s="30"/>
      <c r="F178" s="31">
        <f>SUM('1-60'!G928)</f>
        <v>462</v>
      </c>
      <c r="G178" s="32">
        <f t="shared" si="34"/>
        <v>10.266666666666667</v>
      </c>
      <c r="H178" s="31">
        <f>SUM('2-60'!G881)</f>
        <v>976</v>
      </c>
      <c r="I178" s="32">
        <f t="shared" si="35"/>
        <v>21.68888888888889</v>
      </c>
      <c r="J178" s="31">
        <f>SUM('3-60 '!H919)</f>
        <v>1050</v>
      </c>
      <c r="K178" s="188">
        <f t="shared" si="36"/>
        <v>23.333333333333332</v>
      </c>
      <c r="L178" s="28">
        <f aca="true" t="shared" si="45" ref="L178:M182">SUM(F178,H178,J178)</f>
        <v>2488</v>
      </c>
      <c r="M178" s="23">
        <f t="shared" si="45"/>
        <v>55.28888888888889</v>
      </c>
      <c r="N178" s="199">
        <f>SUM('[3]รวม'!$I$177+'[3]รวม'!$K$177+G178)</f>
        <v>46.53333333333333</v>
      </c>
    </row>
    <row r="179" spans="1:17" s="6" customFormat="1" ht="18.75">
      <c r="A179" s="19" t="s">
        <v>350</v>
      </c>
      <c r="B179" s="21"/>
      <c r="C179" s="21"/>
      <c r="D179" s="21"/>
      <c r="E179" s="33"/>
      <c r="F179" s="22">
        <f>SUM(F182,F185,F194,F197,F200,F203)</f>
        <v>9816</v>
      </c>
      <c r="G179" s="24">
        <f>SUM(F179/45)</f>
        <v>218.13333333333333</v>
      </c>
      <c r="H179" s="22">
        <f>SUM(H182,H185,H194,H197,H200,H203)</f>
        <v>15079</v>
      </c>
      <c r="I179" s="24">
        <f>SUM(H179/45)</f>
        <v>335.0888888888889</v>
      </c>
      <c r="J179" s="22">
        <f>SUM(J182,J185,J194,J197,J200,J203)</f>
        <v>8536</v>
      </c>
      <c r="K179" s="251">
        <f>SUM(J179/45)</f>
        <v>189.6888888888889</v>
      </c>
      <c r="L179" s="22">
        <f t="shared" si="45"/>
        <v>33431</v>
      </c>
      <c r="M179" s="24">
        <f t="shared" si="45"/>
        <v>742.911111111111</v>
      </c>
      <c r="N179" s="174">
        <f>SUM('[3]รวม'!$I$178+'[3]รวม'!$K$178+G179)</f>
        <v>824.0666666666667</v>
      </c>
      <c r="P179" s="266">
        <f>SUM(F179,H179,J179)</f>
        <v>33431</v>
      </c>
      <c r="Q179" s="197">
        <f>SUM(G179,I179,K179)</f>
        <v>742.911111111111</v>
      </c>
    </row>
    <row r="180" spans="1:14" s="6" customFormat="1" ht="19.5">
      <c r="A180" s="19"/>
      <c r="B180" s="30" t="s">
        <v>351</v>
      </c>
      <c r="C180" s="21"/>
      <c r="D180" s="21"/>
      <c r="E180" s="33"/>
      <c r="F180" s="22">
        <f>SUM(F183,F186,F195,F198,F201)</f>
        <v>7776</v>
      </c>
      <c r="G180" s="32">
        <f t="shared" si="34"/>
        <v>172.8</v>
      </c>
      <c r="H180" s="22">
        <f>SUM(H183,H186,H195,H198,H201,H204)</f>
        <v>10286</v>
      </c>
      <c r="I180" s="24">
        <f>SUM(H180/45)</f>
        <v>228.57777777777778</v>
      </c>
      <c r="J180" s="22">
        <f>SUM(J183,J186,J195,J198,J201,J204)</f>
        <v>7182</v>
      </c>
      <c r="K180" s="188">
        <f t="shared" si="36"/>
        <v>159.6</v>
      </c>
      <c r="L180" s="28">
        <f t="shared" si="45"/>
        <v>25244</v>
      </c>
      <c r="M180" s="23">
        <f t="shared" si="45"/>
        <v>560.9777777777778</v>
      </c>
      <c r="N180" s="174"/>
    </row>
    <row r="181" spans="1:14" s="6" customFormat="1" ht="19.5">
      <c r="A181" s="19"/>
      <c r="B181" s="30" t="s">
        <v>299</v>
      </c>
      <c r="C181" s="21"/>
      <c r="D181" s="21"/>
      <c r="E181" s="33"/>
      <c r="F181" s="22">
        <f>SUM(F184,F187,F196,F199,F202)</f>
        <v>874</v>
      </c>
      <c r="G181" s="32">
        <f t="shared" si="34"/>
        <v>19.42222222222222</v>
      </c>
      <c r="H181" s="22">
        <f>SUM(H184,H187,H196,H199,H202,H205)</f>
        <v>4793</v>
      </c>
      <c r="I181" s="24">
        <f>SUM(H181/45)</f>
        <v>106.5111111111111</v>
      </c>
      <c r="J181" s="22">
        <f>SUM(J184,J187,J196,J199,J202,J205)</f>
        <v>1354</v>
      </c>
      <c r="K181" s="188">
        <f t="shared" si="36"/>
        <v>30.08888888888889</v>
      </c>
      <c r="L181" s="28">
        <f t="shared" si="45"/>
        <v>7021</v>
      </c>
      <c r="M181" s="23">
        <f t="shared" si="45"/>
        <v>156.0222222222222</v>
      </c>
      <c r="N181" s="172"/>
    </row>
    <row r="182" spans="1:14" ht="19.5">
      <c r="A182" s="29" t="s">
        <v>331</v>
      </c>
      <c r="B182" s="30"/>
      <c r="C182" s="30" t="s">
        <v>352</v>
      </c>
      <c r="D182" s="30"/>
      <c r="E182" s="30"/>
      <c r="F182" s="31">
        <f>SUM('1-60'!G941)</f>
        <v>2628</v>
      </c>
      <c r="G182" s="32">
        <f aca="true" t="shared" si="46" ref="G182:G208">SUM(F182/45)</f>
        <v>58.4</v>
      </c>
      <c r="H182" s="31">
        <f>SUM(H183:H184)</f>
        <v>2614</v>
      </c>
      <c r="I182" s="32">
        <f t="shared" si="35"/>
        <v>58.08888888888889</v>
      </c>
      <c r="J182" s="31">
        <f>SUM(J183:J184)</f>
        <v>2042</v>
      </c>
      <c r="K182" s="188">
        <f t="shared" si="36"/>
        <v>45.37777777777778</v>
      </c>
      <c r="L182" s="28">
        <f t="shared" si="45"/>
        <v>7284</v>
      </c>
      <c r="M182" s="23">
        <f t="shared" si="45"/>
        <v>161.86666666666667</v>
      </c>
      <c r="N182" s="199">
        <f>SUM('[3]รวม'!$I$181+'[3]รวม'!$K$181+G182)</f>
        <v>180.08888888888887</v>
      </c>
    </row>
    <row r="183" spans="1:13" ht="19.5">
      <c r="A183" s="29"/>
      <c r="B183" s="30"/>
      <c r="C183" s="30"/>
      <c r="D183" s="30" t="s">
        <v>351</v>
      </c>
      <c r="E183" s="30"/>
      <c r="F183" s="31">
        <f>SUM('1-60'!G942)</f>
        <v>2604</v>
      </c>
      <c r="G183" s="32">
        <f t="shared" si="46"/>
        <v>57.86666666666667</v>
      </c>
      <c r="H183" s="31">
        <f>SUM('2-60'!G901)</f>
        <v>2590</v>
      </c>
      <c r="I183" s="32">
        <f t="shared" si="35"/>
        <v>57.55555555555556</v>
      </c>
      <c r="J183" s="31">
        <f>SUM('3-60 '!H943)</f>
        <v>2018</v>
      </c>
      <c r="K183" s="188">
        <f t="shared" si="36"/>
        <v>44.84444444444444</v>
      </c>
      <c r="L183" s="28">
        <f aca="true" t="shared" si="47" ref="L183:M206">SUM(F183,H183,J183)</f>
        <v>7212</v>
      </c>
      <c r="M183" s="23">
        <f t="shared" si="47"/>
        <v>160.26666666666665</v>
      </c>
    </row>
    <row r="184" spans="1:13" ht="19.5">
      <c r="A184" s="29"/>
      <c r="B184" s="30"/>
      <c r="C184" s="30"/>
      <c r="D184" s="30" t="s">
        <v>299</v>
      </c>
      <c r="E184" s="30"/>
      <c r="F184" s="31">
        <f>SUM('1-60'!G943)</f>
        <v>24</v>
      </c>
      <c r="G184" s="32">
        <f t="shared" si="46"/>
        <v>0.5333333333333333</v>
      </c>
      <c r="H184" s="31">
        <f>SUM('2-60'!G902)</f>
        <v>24</v>
      </c>
      <c r="I184" s="32">
        <f t="shared" si="35"/>
        <v>0.5333333333333333</v>
      </c>
      <c r="J184" s="31">
        <f>SUM('3-60 '!H944)</f>
        <v>24</v>
      </c>
      <c r="K184" s="188">
        <f t="shared" si="36"/>
        <v>0.5333333333333333</v>
      </c>
      <c r="L184" s="28">
        <f t="shared" si="47"/>
        <v>72</v>
      </c>
      <c r="M184" s="23">
        <f t="shared" si="47"/>
        <v>1.6</v>
      </c>
    </row>
    <row r="185" spans="1:14" ht="19.5">
      <c r="A185" s="29" t="s">
        <v>316</v>
      </c>
      <c r="B185" s="30"/>
      <c r="C185" s="30" t="s">
        <v>1945</v>
      </c>
      <c r="D185" s="30"/>
      <c r="E185" s="30"/>
      <c r="F185" s="31">
        <f>SUM('1-60'!G972)</f>
        <v>2818</v>
      </c>
      <c r="G185" s="32">
        <f t="shared" si="46"/>
        <v>62.62222222222222</v>
      </c>
      <c r="H185" s="31">
        <f>SUM(H186:H187)</f>
        <v>7142</v>
      </c>
      <c r="I185" s="32">
        <f t="shared" si="35"/>
        <v>158.7111111111111</v>
      </c>
      <c r="J185" s="31">
        <f>SUM(J186:J187)</f>
        <v>2708</v>
      </c>
      <c r="K185" s="188">
        <f t="shared" si="36"/>
        <v>60.17777777777778</v>
      </c>
      <c r="L185" s="28">
        <f t="shared" si="47"/>
        <v>12668</v>
      </c>
      <c r="M185" s="23">
        <f t="shared" si="47"/>
        <v>281.51111111111106</v>
      </c>
      <c r="N185" s="199">
        <f>SUM('[3]รวม'!$I$184+'[3]รวม'!$K$184+G185)</f>
        <v>310.7333333333333</v>
      </c>
    </row>
    <row r="186" spans="1:13" ht="19.5">
      <c r="A186" s="29"/>
      <c r="B186" s="30"/>
      <c r="C186" s="30"/>
      <c r="D186" s="30" t="s">
        <v>351</v>
      </c>
      <c r="E186" s="30"/>
      <c r="F186" s="31">
        <f>SUM('1-60'!G973)</f>
        <v>1968</v>
      </c>
      <c r="G186" s="32">
        <f t="shared" si="46"/>
        <v>43.733333333333334</v>
      </c>
      <c r="H186" s="31">
        <f>SUM('2-60'!G939)</f>
        <v>2382</v>
      </c>
      <c r="I186" s="32">
        <f t="shared" si="35"/>
        <v>52.93333333333333</v>
      </c>
      <c r="J186" s="31">
        <f>SUM('3-60 '!H982)</f>
        <v>1382</v>
      </c>
      <c r="K186" s="188">
        <f t="shared" si="36"/>
        <v>30.711111111111112</v>
      </c>
      <c r="L186" s="28">
        <f t="shared" si="47"/>
        <v>5732</v>
      </c>
      <c r="M186" s="23">
        <f t="shared" si="47"/>
        <v>127.37777777777777</v>
      </c>
    </row>
    <row r="187" spans="1:13" ht="19.5">
      <c r="A187" s="29"/>
      <c r="B187" s="30"/>
      <c r="C187" s="30"/>
      <c r="D187" s="30" t="s">
        <v>299</v>
      </c>
      <c r="E187" s="30"/>
      <c r="F187" s="28">
        <f>SUM('1-60'!G974)</f>
        <v>850</v>
      </c>
      <c r="G187" s="32">
        <f t="shared" si="46"/>
        <v>18.88888888888889</v>
      </c>
      <c r="H187" s="31">
        <f>SUM('2-60'!G940)</f>
        <v>4760</v>
      </c>
      <c r="I187" s="32">
        <f aca="true" t="shared" si="48" ref="I187:I202">SUM(H187/45)</f>
        <v>105.77777777777777</v>
      </c>
      <c r="J187" s="31">
        <f>SUM('3-60 '!H983)</f>
        <v>1326</v>
      </c>
      <c r="K187" s="188">
        <f t="shared" si="36"/>
        <v>29.466666666666665</v>
      </c>
      <c r="L187" s="28">
        <f t="shared" si="47"/>
        <v>6936</v>
      </c>
      <c r="M187" s="23">
        <f t="shared" si="47"/>
        <v>154.13333333333333</v>
      </c>
    </row>
    <row r="188" spans="1:13" ht="19.5">
      <c r="A188" s="299"/>
      <c r="B188" s="300"/>
      <c r="C188" s="300"/>
      <c r="D188" s="300"/>
      <c r="E188" s="300" t="s">
        <v>2820</v>
      </c>
      <c r="F188" s="298">
        <f>SUM(F189:F190)</f>
        <v>1946</v>
      </c>
      <c r="G188" s="296">
        <f aca="true" t="shared" si="49" ref="G188:G193">SUM(F188/45)</f>
        <v>43.24444444444445</v>
      </c>
      <c r="H188" s="298">
        <f>SUM(H189:H190)</f>
        <v>1890</v>
      </c>
      <c r="I188" s="296">
        <f aca="true" t="shared" si="50" ref="I188:I193">SUM(H188/45)</f>
        <v>42</v>
      </c>
      <c r="J188" s="298">
        <f>SUM(J189:J190)</f>
        <v>1326</v>
      </c>
      <c r="K188" s="297">
        <f aca="true" t="shared" si="51" ref="K188:K193">SUM(J188/45)</f>
        <v>29.466666666666665</v>
      </c>
      <c r="L188" s="298">
        <f>SUM(L189:L190)</f>
        <v>5162</v>
      </c>
      <c r="M188" s="296">
        <f t="shared" si="47"/>
        <v>114.71111111111111</v>
      </c>
    </row>
    <row r="189" spans="1:13" ht="19.5">
      <c r="A189" s="299"/>
      <c r="B189" s="300"/>
      <c r="C189" s="300"/>
      <c r="D189" s="300"/>
      <c r="E189" s="300" t="s">
        <v>2823</v>
      </c>
      <c r="F189" s="298">
        <f>SUM('1-60'!G975)</f>
        <v>1946</v>
      </c>
      <c r="G189" s="296">
        <f t="shared" si="49"/>
        <v>43.24444444444445</v>
      </c>
      <c r="H189" s="298">
        <f>SUM('2-60'!G941)</f>
        <v>1890</v>
      </c>
      <c r="I189" s="296">
        <f t="shared" si="50"/>
        <v>42</v>
      </c>
      <c r="J189" s="298">
        <f>SUM('3-60 '!H984)</f>
        <v>1326</v>
      </c>
      <c r="K189" s="297">
        <f t="shared" si="51"/>
        <v>29.466666666666665</v>
      </c>
      <c r="L189" s="298">
        <f>SUM(F189,H189,J189)</f>
        <v>5162</v>
      </c>
      <c r="M189" s="296">
        <f t="shared" si="47"/>
        <v>114.71111111111111</v>
      </c>
    </row>
    <row r="190" spans="1:13" ht="19.5">
      <c r="A190" s="299"/>
      <c r="B190" s="300"/>
      <c r="C190" s="300"/>
      <c r="D190" s="300"/>
      <c r="E190" s="300" t="s">
        <v>2822</v>
      </c>
      <c r="F190" s="298"/>
      <c r="G190" s="296"/>
      <c r="H190" s="298"/>
      <c r="I190" s="296"/>
      <c r="J190" s="298"/>
      <c r="K190" s="297"/>
      <c r="L190" s="298"/>
      <c r="M190" s="296"/>
    </row>
    <row r="191" spans="1:13" ht="19.5">
      <c r="A191" s="299"/>
      <c r="B191" s="300"/>
      <c r="C191" s="300"/>
      <c r="D191" s="300"/>
      <c r="E191" s="300" t="s">
        <v>2819</v>
      </c>
      <c r="F191" s="298">
        <f>SUM(F192:F193)</f>
        <v>872</v>
      </c>
      <c r="G191" s="296">
        <f t="shared" si="49"/>
        <v>19.377777777777776</v>
      </c>
      <c r="H191" s="298">
        <f>SUM(H192:H193)</f>
        <v>5252</v>
      </c>
      <c r="I191" s="296">
        <f t="shared" si="50"/>
        <v>116.71111111111111</v>
      </c>
      <c r="J191" s="298">
        <f>SUM(J192:J193)</f>
        <v>1382</v>
      </c>
      <c r="K191" s="297">
        <f t="shared" si="51"/>
        <v>30.711111111111112</v>
      </c>
      <c r="L191" s="298">
        <f>SUM(L192:L193)</f>
        <v>7506</v>
      </c>
      <c r="M191" s="296">
        <f t="shared" si="47"/>
        <v>166.79999999999998</v>
      </c>
    </row>
    <row r="192" spans="1:13" ht="19.5">
      <c r="A192" s="299"/>
      <c r="B192" s="300"/>
      <c r="C192" s="300"/>
      <c r="D192" s="300"/>
      <c r="E192" s="300" t="s">
        <v>2823</v>
      </c>
      <c r="F192" s="298">
        <f>SUM('1-60'!G997)</f>
        <v>22</v>
      </c>
      <c r="G192" s="296">
        <f t="shared" si="49"/>
        <v>0.4888888888888889</v>
      </c>
      <c r="H192" s="298">
        <f>SUM('2-60'!G964)</f>
        <v>500</v>
      </c>
      <c r="I192" s="296">
        <f t="shared" si="50"/>
        <v>11.11111111111111</v>
      </c>
      <c r="J192" s="298">
        <f>SUM('3-60 '!H1006)</f>
        <v>56</v>
      </c>
      <c r="K192" s="297">
        <f t="shared" si="51"/>
        <v>1.2444444444444445</v>
      </c>
      <c r="L192" s="298">
        <f>SUM(F192,H192,J192)</f>
        <v>578</v>
      </c>
      <c r="M192" s="296">
        <f t="shared" si="47"/>
        <v>12.844444444444445</v>
      </c>
    </row>
    <row r="193" spans="1:13" ht="19.5">
      <c r="A193" s="299"/>
      <c r="B193" s="300"/>
      <c r="C193" s="300"/>
      <c r="D193" s="300"/>
      <c r="E193" s="300" t="s">
        <v>2822</v>
      </c>
      <c r="F193" s="298">
        <f>SUM('1-60'!G998)</f>
        <v>850</v>
      </c>
      <c r="G193" s="296">
        <f t="shared" si="49"/>
        <v>18.88888888888889</v>
      </c>
      <c r="H193" s="298">
        <f>SUM('2-60'!G965)</f>
        <v>4752</v>
      </c>
      <c r="I193" s="296">
        <f t="shared" si="50"/>
        <v>105.6</v>
      </c>
      <c r="J193" s="298">
        <f>SUM('3-60 '!H1007)</f>
        <v>1326</v>
      </c>
      <c r="K193" s="297">
        <f t="shared" si="51"/>
        <v>29.466666666666665</v>
      </c>
      <c r="L193" s="298">
        <f>SUM(F193,H193,J193)</f>
        <v>6928</v>
      </c>
      <c r="M193" s="296">
        <f t="shared" si="47"/>
        <v>153.95555555555555</v>
      </c>
    </row>
    <row r="194" spans="1:14" ht="19.5">
      <c r="A194" s="29" t="s">
        <v>331</v>
      </c>
      <c r="B194" s="30"/>
      <c r="C194" s="30" t="s">
        <v>2441</v>
      </c>
      <c r="D194" s="30"/>
      <c r="E194" s="30"/>
      <c r="F194" s="31">
        <f>SUM('1-60'!G1006)</f>
        <v>910</v>
      </c>
      <c r="G194" s="32">
        <f t="shared" si="46"/>
        <v>20.22222222222222</v>
      </c>
      <c r="H194" s="31">
        <f>SUM(H195:H196)</f>
        <v>1562</v>
      </c>
      <c r="I194" s="32">
        <f t="shared" si="48"/>
        <v>34.71111111111111</v>
      </c>
      <c r="J194" s="31">
        <f>SUM('3-60 '!H1020)</f>
        <v>1034</v>
      </c>
      <c r="K194" s="188">
        <f aca="true" t="shared" si="52" ref="K194:K208">SUM(J194/45)</f>
        <v>22.977777777777778</v>
      </c>
      <c r="L194" s="28">
        <f t="shared" si="47"/>
        <v>3506</v>
      </c>
      <c r="M194" s="23">
        <f t="shared" si="47"/>
        <v>77.91111111111111</v>
      </c>
      <c r="N194" s="199">
        <f>SUM('[3]รวม'!$I$193+'[3]รวม'!$K$193+G194)</f>
        <v>82.48888888888888</v>
      </c>
    </row>
    <row r="195" spans="1:13" ht="19.5">
      <c r="A195" s="29"/>
      <c r="B195" s="30"/>
      <c r="C195" s="30"/>
      <c r="D195" s="30" t="s">
        <v>351</v>
      </c>
      <c r="E195" s="30"/>
      <c r="F195" s="31">
        <f>SUM('1-60'!G1007)</f>
        <v>848</v>
      </c>
      <c r="G195" s="32">
        <f t="shared" si="46"/>
        <v>18.844444444444445</v>
      </c>
      <c r="H195" s="31">
        <f>SUM('2-60'!G977)</f>
        <v>1557</v>
      </c>
      <c r="I195" s="32">
        <f t="shared" si="48"/>
        <v>34.6</v>
      </c>
      <c r="J195" s="31">
        <f>SUM('3-60 '!H1021)</f>
        <v>1034</v>
      </c>
      <c r="K195" s="188">
        <f t="shared" si="52"/>
        <v>22.977777777777778</v>
      </c>
      <c r="L195" s="28">
        <f t="shared" si="47"/>
        <v>3439</v>
      </c>
      <c r="M195" s="23">
        <f t="shared" si="47"/>
        <v>76.42222222222222</v>
      </c>
    </row>
    <row r="196" spans="1:13" ht="19.5">
      <c r="A196" s="29"/>
      <c r="B196" s="30"/>
      <c r="C196" s="30"/>
      <c r="D196" s="30" t="s">
        <v>299</v>
      </c>
      <c r="E196" s="30"/>
      <c r="F196" s="31" t="s">
        <v>320</v>
      </c>
      <c r="G196" s="32" t="s">
        <v>320</v>
      </c>
      <c r="H196" s="31">
        <f>SUM('2-60'!G978)</f>
        <v>5</v>
      </c>
      <c r="I196" s="32">
        <f t="shared" si="48"/>
        <v>0.1111111111111111</v>
      </c>
      <c r="J196" s="31" t="s">
        <v>320</v>
      </c>
      <c r="K196" s="188" t="s">
        <v>320</v>
      </c>
      <c r="L196" s="28">
        <f>SUM(F196,H196,J196)</f>
        <v>5</v>
      </c>
      <c r="M196" s="23">
        <f>SUM(G196,I196,K196)</f>
        <v>0.1111111111111111</v>
      </c>
    </row>
    <row r="197" spans="1:14" ht="19.5" hidden="1">
      <c r="A197" s="29" t="s">
        <v>316</v>
      </c>
      <c r="B197" s="30"/>
      <c r="C197" s="30" t="s">
        <v>353</v>
      </c>
      <c r="D197" s="30"/>
      <c r="E197" s="30"/>
      <c r="F197" s="31">
        <f>SUM('1-60'!G1031)</f>
        <v>0</v>
      </c>
      <c r="G197" s="32">
        <f t="shared" si="46"/>
        <v>0</v>
      </c>
      <c r="H197" s="31">
        <f>SUM(H198:H199)</f>
        <v>0</v>
      </c>
      <c r="I197" s="32">
        <f t="shared" si="48"/>
        <v>0</v>
      </c>
      <c r="J197" s="31"/>
      <c r="K197" s="188">
        <f t="shared" si="52"/>
        <v>0</v>
      </c>
      <c r="L197" s="28">
        <f t="shared" si="47"/>
        <v>0</v>
      </c>
      <c r="M197" s="23">
        <f t="shared" si="47"/>
        <v>0</v>
      </c>
      <c r="N197" s="199">
        <f>SUM('[2]รวม'!$H$154+G197)</f>
        <v>0.2222222222222222</v>
      </c>
    </row>
    <row r="198" spans="1:13" ht="19.5" hidden="1">
      <c r="A198" s="29"/>
      <c r="B198" s="30"/>
      <c r="C198" s="30"/>
      <c r="D198" s="30" t="s">
        <v>351</v>
      </c>
      <c r="E198" s="30"/>
      <c r="F198" s="31">
        <f>SUM('1-60'!G1032)</f>
        <v>0</v>
      </c>
      <c r="G198" s="32">
        <f t="shared" si="46"/>
        <v>0</v>
      </c>
      <c r="H198" s="31">
        <f>SUM('2-60'!G1010)</f>
        <v>0</v>
      </c>
      <c r="I198" s="32">
        <f t="shared" si="48"/>
        <v>0</v>
      </c>
      <c r="J198" s="31"/>
      <c r="K198" s="188">
        <f t="shared" si="52"/>
        <v>0</v>
      </c>
      <c r="L198" s="28"/>
      <c r="M198" s="23">
        <f t="shared" si="47"/>
        <v>0</v>
      </c>
    </row>
    <row r="199" spans="1:13" ht="19.5" hidden="1">
      <c r="A199" s="29"/>
      <c r="B199" s="30"/>
      <c r="C199" s="30"/>
      <c r="D199" s="30" t="s">
        <v>299</v>
      </c>
      <c r="E199" s="30"/>
      <c r="F199" s="31" t="s">
        <v>320</v>
      </c>
      <c r="G199" s="32" t="s">
        <v>320</v>
      </c>
      <c r="H199" s="31" t="s">
        <v>320</v>
      </c>
      <c r="I199" s="32" t="s">
        <v>320</v>
      </c>
      <c r="J199" s="31" t="s">
        <v>320</v>
      </c>
      <c r="K199" s="188" t="s">
        <v>320</v>
      </c>
      <c r="L199" s="31" t="s">
        <v>320</v>
      </c>
      <c r="M199" s="188" t="s">
        <v>320</v>
      </c>
    </row>
    <row r="200" spans="1:14" ht="19.5">
      <c r="A200" s="29"/>
      <c r="B200" s="30"/>
      <c r="C200" s="30" t="s">
        <v>354</v>
      </c>
      <c r="D200" s="30"/>
      <c r="E200" s="30"/>
      <c r="F200" s="31">
        <f>SUM('1-60'!G1035)</f>
        <v>2356</v>
      </c>
      <c r="G200" s="32">
        <f t="shared" si="46"/>
        <v>52.355555555555554</v>
      </c>
      <c r="H200" s="31">
        <f>SUM(H201:H202)</f>
        <v>2870</v>
      </c>
      <c r="I200" s="32">
        <f t="shared" si="48"/>
        <v>63.77777777777778</v>
      </c>
      <c r="J200" s="31">
        <f>SUM(J201:J202)</f>
        <v>2030</v>
      </c>
      <c r="K200" s="188">
        <f t="shared" si="52"/>
        <v>45.111111111111114</v>
      </c>
      <c r="L200" s="28">
        <f t="shared" si="47"/>
        <v>7256</v>
      </c>
      <c r="M200" s="23">
        <f t="shared" si="47"/>
        <v>161.24444444444444</v>
      </c>
      <c r="N200" s="199">
        <f>SUM('[3]รวม'!$I$199+'[3]รวม'!$K$199+G200)</f>
        <v>190</v>
      </c>
    </row>
    <row r="201" spans="1:13" ht="19.5">
      <c r="A201" s="29"/>
      <c r="B201" s="30"/>
      <c r="C201" s="30"/>
      <c r="D201" s="30" t="s">
        <v>351</v>
      </c>
      <c r="E201" s="30"/>
      <c r="F201" s="31">
        <f>SUM('1-60'!G1036)</f>
        <v>2356</v>
      </c>
      <c r="G201" s="32">
        <f t="shared" si="46"/>
        <v>52.355555555555554</v>
      </c>
      <c r="H201" s="31">
        <f>SUM('2-60'!G1014)</f>
        <v>2866</v>
      </c>
      <c r="I201" s="32">
        <f t="shared" si="48"/>
        <v>63.68888888888889</v>
      </c>
      <c r="J201" s="31">
        <f>SUM('3-60 '!H1039)</f>
        <v>2030</v>
      </c>
      <c r="K201" s="188">
        <f t="shared" si="52"/>
        <v>45.111111111111114</v>
      </c>
      <c r="L201" s="28">
        <f t="shared" si="47"/>
        <v>7252</v>
      </c>
      <c r="M201" s="23">
        <f t="shared" si="47"/>
        <v>161.15555555555557</v>
      </c>
    </row>
    <row r="202" spans="1:13" ht="19.5">
      <c r="A202" s="29"/>
      <c r="B202" s="30"/>
      <c r="C202" s="30"/>
      <c r="D202" s="30" t="s">
        <v>299</v>
      </c>
      <c r="E202" s="30"/>
      <c r="F202" s="31"/>
      <c r="G202" s="32"/>
      <c r="H202" s="31">
        <f>SUM('2-60'!G1015)</f>
        <v>4</v>
      </c>
      <c r="I202" s="32">
        <f t="shared" si="48"/>
        <v>0.08888888888888889</v>
      </c>
      <c r="J202" s="31">
        <f>SUM('3-60 '!H1040)</f>
        <v>0</v>
      </c>
      <c r="K202" s="188">
        <f t="shared" si="52"/>
        <v>0</v>
      </c>
      <c r="L202" s="28">
        <f t="shared" si="47"/>
        <v>4</v>
      </c>
      <c r="M202" s="23">
        <f t="shared" si="47"/>
        <v>0.08888888888888889</v>
      </c>
    </row>
    <row r="203" spans="1:14" ht="19.5">
      <c r="A203" s="29"/>
      <c r="B203" s="30"/>
      <c r="C203" s="30" t="s">
        <v>861</v>
      </c>
      <c r="D203" s="30"/>
      <c r="E203" s="30"/>
      <c r="F203" s="31">
        <f>SUM(F204:F205)</f>
        <v>1104</v>
      </c>
      <c r="G203" s="32">
        <f t="shared" si="46"/>
        <v>24.533333333333335</v>
      </c>
      <c r="H203" s="31">
        <f>SUM(H204:H205)</f>
        <v>891</v>
      </c>
      <c r="I203" s="32">
        <f aca="true" t="shared" si="53" ref="I203:I211">SUM(H203/45)</f>
        <v>19.8</v>
      </c>
      <c r="J203" s="31">
        <f>SUM(J204:J205)</f>
        <v>722</v>
      </c>
      <c r="K203" s="188">
        <f t="shared" si="52"/>
        <v>16.044444444444444</v>
      </c>
      <c r="L203" s="28">
        <f aca="true" t="shared" si="54" ref="L203:M205">SUM(F203,H203,J203)</f>
        <v>2717</v>
      </c>
      <c r="M203" s="23">
        <f t="shared" si="54"/>
        <v>60.37777777777778</v>
      </c>
      <c r="N203" s="199">
        <f>SUM('[3]รวม'!$I$202+'[3]รวม'!$K$202+G203)</f>
        <v>60.66666666666667</v>
      </c>
    </row>
    <row r="204" spans="1:13" ht="19.5">
      <c r="A204" s="29"/>
      <c r="B204" s="30"/>
      <c r="C204" s="30"/>
      <c r="D204" s="30" t="s">
        <v>351</v>
      </c>
      <c r="E204" s="30"/>
      <c r="F204" s="31">
        <f>SUM('1-60'!G1055)</f>
        <v>1058</v>
      </c>
      <c r="G204" s="32">
        <f t="shared" si="46"/>
        <v>23.511111111111113</v>
      </c>
      <c r="H204" s="31">
        <f>SUM('2-60'!G1039)</f>
        <v>891</v>
      </c>
      <c r="I204" s="32">
        <f t="shared" si="53"/>
        <v>19.8</v>
      </c>
      <c r="J204" s="31">
        <f>SUM('3-60 '!H1059)</f>
        <v>718</v>
      </c>
      <c r="K204" s="188">
        <f t="shared" si="52"/>
        <v>15.955555555555556</v>
      </c>
      <c r="L204" s="28">
        <f t="shared" si="54"/>
        <v>2667</v>
      </c>
      <c r="M204" s="23">
        <f t="shared" si="54"/>
        <v>59.26666666666667</v>
      </c>
    </row>
    <row r="205" spans="1:13" ht="19.5">
      <c r="A205" s="29"/>
      <c r="B205" s="30"/>
      <c r="C205" s="30"/>
      <c r="D205" s="30" t="s">
        <v>299</v>
      </c>
      <c r="E205" s="30"/>
      <c r="F205" s="31">
        <f>SUM('1-60'!G1056)</f>
        <v>46</v>
      </c>
      <c r="G205" s="32">
        <f t="shared" si="46"/>
        <v>1.0222222222222221</v>
      </c>
      <c r="H205" s="31" t="s">
        <v>320</v>
      </c>
      <c r="I205" s="32" t="s">
        <v>320</v>
      </c>
      <c r="J205" s="31">
        <f>SUM('3-60 '!H1060)</f>
        <v>4</v>
      </c>
      <c r="K205" s="188">
        <f t="shared" si="52"/>
        <v>0.08888888888888889</v>
      </c>
      <c r="L205" s="28">
        <f t="shared" si="54"/>
        <v>50</v>
      </c>
      <c r="M205" s="23">
        <f t="shared" si="54"/>
        <v>1.111111111111111</v>
      </c>
    </row>
    <row r="206" spans="1:17" s="6" customFormat="1" ht="18.75">
      <c r="A206" s="19" t="s">
        <v>355</v>
      </c>
      <c r="B206" s="84"/>
      <c r="C206" s="84"/>
      <c r="D206" s="84"/>
      <c r="E206" s="85"/>
      <c r="F206" s="22">
        <f>SUM(F207,F210,F211)</f>
        <v>2598</v>
      </c>
      <c r="G206" s="24">
        <f>SUM(F206/45)</f>
        <v>57.733333333333334</v>
      </c>
      <c r="H206" s="22">
        <f>SUM(H207,H210,H211)</f>
        <v>2562</v>
      </c>
      <c r="I206" s="24">
        <f t="shared" si="53"/>
        <v>56.93333333333333</v>
      </c>
      <c r="J206" s="22">
        <f>SUM(J207,J210,J211)</f>
        <v>1998</v>
      </c>
      <c r="K206" s="251">
        <f>SUM(J206/45)</f>
        <v>44.4</v>
      </c>
      <c r="L206" s="22">
        <f>SUM(F206,H206,J206)</f>
        <v>7158</v>
      </c>
      <c r="M206" s="24">
        <f t="shared" si="47"/>
        <v>159.06666666666666</v>
      </c>
      <c r="N206" s="174">
        <f>SUM('[3]รวม'!$I$205+'[3]รวม'!$K$205+G206)</f>
        <v>156.6222222222222</v>
      </c>
      <c r="P206" s="266">
        <f>SUM(F206,H206,J206)</f>
        <v>7158</v>
      </c>
      <c r="Q206" s="197">
        <f>SUM(G206,I206,K206)</f>
        <v>159.06666666666666</v>
      </c>
    </row>
    <row r="207" spans="1:14" ht="19.5">
      <c r="A207" s="29"/>
      <c r="B207" s="30"/>
      <c r="C207" s="30" t="s">
        <v>356</v>
      </c>
      <c r="D207" s="30"/>
      <c r="E207" s="30"/>
      <c r="F207" s="31">
        <f>SUM('1-60'!G1080)</f>
        <v>1776</v>
      </c>
      <c r="G207" s="32">
        <f t="shared" si="46"/>
        <v>39.46666666666667</v>
      </c>
      <c r="H207" s="31">
        <f>SUM('2-60'!G1057)</f>
        <v>1886</v>
      </c>
      <c r="I207" s="32">
        <f t="shared" si="53"/>
        <v>41.91111111111111</v>
      </c>
      <c r="J207" s="31">
        <f>SUM(J208:J209)</f>
        <v>1366</v>
      </c>
      <c r="K207" s="188">
        <f t="shared" si="52"/>
        <v>30.355555555555554</v>
      </c>
      <c r="L207" s="28">
        <f>SUM(F207,H207,J207)</f>
        <v>5028</v>
      </c>
      <c r="M207" s="23">
        <f>SUM(G207,I207,K207)</f>
        <v>111.73333333333333</v>
      </c>
      <c r="N207" s="199">
        <f>SUM('[3]รวม'!$I$206+'[3]รวม'!$K$206+G207)</f>
        <v>106.26666666666667</v>
      </c>
    </row>
    <row r="208" spans="1:13" ht="19.5">
      <c r="A208" s="29"/>
      <c r="B208" s="30"/>
      <c r="C208" s="30"/>
      <c r="D208" s="30" t="s">
        <v>1305</v>
      </c>
      <c r="E208" s="30"/>
      <c r="F208" s="31">
        <f>SUM('1-60'!G1079)</f>
        <v>1776</v>
      </c>
      <c r="G208" s="32">
        <f t="shared" si="46"/>
        <v>39.46666666666667</v>
      </c>
      <c r="H208" s="31">
        <f>SUM('2-60'!G1057)</f>
        <v>1886</v>
      </c>
      <c r="I208" s="32">
        <f t="shared" si="53"/>
        <v>41.91111111111111</v>
      </c>
      <c r="J208" s="31">
        <f>SUM('3-60 '!H1081)</f>
        <v>1366</v>
      </c>
      <c r="K208" s="188">
        <f t="shared" si="52"/>
        <v>30.355555555555554</v>
      </c>
      <c r="L208" s="28">
        <f>SUM(F208,H208,J208)</f>
        <v>5028</v>
      </c>
      <c r="M208" s="23">
        <f>SUM(G208,I208,K208)</f>
        <v>111.73333333333333</v>
      </c>
    </row>
    <row r="209" spans="1:13" ht="19.5">
      <c r="A209" s="29"/>
      <c r="B209" s="30"/>
      <c r="C209" s="30"/>
      <c r="D209" s="30" t="s">
        <v>299</v>
      </c>
      <c r="E209" s="30"/>
      <c r="F209" s="31" t="s">
        <v>320</v>
      </c>
      <c r="G209" s="32" t="s">
        <v>320</v>
      </c>
      <c r="H209" s="31" t="s">
        <v>320</v>
      </c>
      <c r="I209" s="32" t="s">
        <v>320</v>
      </c>
      <c r="J209" s="31" t="s">
        <v>320</v>
      </c>
      <c r="K209" s="188" t="s">
        <v>320</v>
      </c>
      <c r="L209" s="31" t="s">
        <v>320</v>
      </c>
      <c r="M209" s="188" t="s">
        <v>320</v>
      </c>
    </row>
    <row r="210" spans="1:14" ht="19.5">
      <c r="A210" s="29"/>
      <c r="B210" s="30"/>
      <c r="C210" s="30" t="s">
        <v>357</v>
      </c>
      <c r="D210" s="30"/>
      <c r="E210" s="30"/>
      <c r="F210" s="31">
        <f>SUM('1-60'!G1102)</f>
        <v>726</v>
      </c>
      <c r="G210" s="32">
        <f>SUM(F210/45)</f>
        <v>16.133333333333333</v>
      </c>
      <c r="H210" s="31">
        <f>SUM('2-60'!G1074)</f>
        <v>580</v>
      </c>
      <c r="I210" s="32">
        <f t="shared" si="53"/>
        <v>12.88888888888889</v>
      </c>
      <c r="J210" s="31">
        <f>SUM('3-60 '!H1097)</f>
        <v>528</v>
      </c>
      <c r="K210" s="188">
        <f>SUM(J210/45)</f>
        <v>11.733333333333333</v>
      </c>
      <c r="L210" s="28">
        <f>SUM(F210,H210,J210)</f>
        <v>1834</v>
      </c>
      <c r="M210" s="23">
        <f>SUM(G210,I210,K210)</f>
        <v>40.75555555555555</v>
      </c>
      <c r="N210" s="199">
        <f>SUM('[3]รวม'!$I$209+'[3]รวม'!$K$209+G210)</f>
        <v>48.22222222222222</v>
      </c>
    </row>
    <row r="211" spans="1:14" ht="19.5">
      <c r="A211" s="381"/>
      <c r="B211" s="382"/>
      <c r="C211" s="382" t="s">
        <v>3446</v>
      </c>
      <c r="D211" s="382"/>
      <c r="E211" s="382"/>
      <c r="F211" s="383">
        <f>SUM('1-60'!G1127)</f>
        <v>96</v>
      </c>
      <c r="G211" s="32">
        <f>SUM(F211/45)</f>
        <v>2.1333333333333333</v>
      </c>
      <c r="H211" s="383">
        <f>SUM('2-60'!G1093)</f>
        <v>96</v>
      </c>
      <c r="I211" s="32">
        <f t="shared" si="53"/>
        <v>2.1333333333333333</v>
      </c>
      <c r="J211" s="383">
        <f>SUM('3-60 '!H1118)</f>
        <v>104</v>
      </c>
      <c r="K211" s="188">
        <f>SUM(J211/45)</f>
        <v>2.311111111111111</v>
      </c>
      <c r="L211" s="28">
        <f>SUM(F211,H211,J211)</f>
        <v>296</v>
      </c>
      <c r="M211" s="23">
        <f>SUM(G211,I211,K211)</f>
        <v>6.5777777777777775</v>
      </c>
      <c r="N211" s="199"/>
    </row>
    <row r="212" spans="1:13" ht="19.5">
      <c r="A212" s="36"/>
      <c r="B212" s="37"/>
      <c r="C212" s="37"/>
      <c r="D212" s="37"/>
      <c r="E212" s="37"/>
      <c r="F212" s="38"/>
      <c r="G212" s="39"/>
      <c r="H212" s="38"/>
      <c r="I212" s="39"/>
      <c r="J212" s="38"/>
      <c r="K212" s="252"/>
      <c r="L212" s="253"/>
      <c r="M212" s="254"/>
    </row>
    <row r="213" spans="16:17" ht="19.5">
      <c r="P213" s="265">
        <f>SUM(P6:P212)</f>
        <v>379754</v>
      </c>
      <c r="Q213" s="198">
        <f>SUM(Q6:Q212)</f>
        <v>8438.977777777778</v>
      </c>
    </row>
  </sheetData>
  <sheetProtection/>
  <mergeCells count="8">
    <mergeCell ref="A5:E5"/>
    <mergeCell ref="A1:M1"/>
    <mergeCell ref="A2:M2"/>
    <mergeCell ref="A3:E3"/>
    <mergeCell ref="F3:G3"/>
    <mergeCell ref="H3:I3"/>
    <mergeCell ref="J3:K3"/>
    <mergeCell ref="L3:M3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2"/>
  <sheetViews>
    <sheetView zoomScalePageLayoutView="0" workbookViewId="0" topLeftCell="A118">
      <pane xSplit="2" topLeftCell="C1" activePane="topRight" state="frozen"/>
      <selection pane="topLeft" activeCell="A161" sqref="A161"/>
      <selection pane="topRight" activeCell="A1101" sqref="A1101"/>
    </sheetView>
  </sheetViews>
  <sheetFormatPr defaultColWidth="9.140625" defaultRowHeight="21" customHeight="1"/>
  <cols>
    <col min="1" max="1" width="34.57421875" style="132" customWidth="1"/>
    <col min="2" max="2" width="12.28125" style="160" customWidth="1"/>
    <col min="3" max="3" width="47.421875" style="132" customWidth="1"/>
    <col min="4" max="4" width="31.421875" style="132" customWidth="1"/>
    <col min="5" max="5" width="10.8515625" style="160" customWidth="1"/>
    <col min="6" max="6" width="11.57421875" style="160" customWidth="1"/>
    <col min="7" max="7" width="13.28125" style="160" customWidth="1"/>
    <col min="8" max="9" width="86.28125" style="160" customWidth="1"/>
    <col min="10" max="16384" width="9.140625" style="132" customWidth="1"/>
  </cols>
  <sheetData>
    <row r="1" spans="1:9" s="135" customFormat="1" ht="21" customHeight="1">
      <c r="A1" s="135" t="s">
        <v>2832</v>
      </c>
      <c r="B1" s="136"/>
      <c r="E1" s="136"/>
      <c r="F1" s="136"/>
      <c r="G1" s="136"/>
      <c r="H1" s="136"/>
      <c r="I1" s="136"/>
    </row>
    <row r="2" spans="1:9" ht="21" customHeight="1">
      <c r="A2" s="137" t="s">
        <v>607</v>
      </c>
      <c r="B2" s="137" t="s">
        <v>608</v>
      </c>
      <c r="C2" s="137" t="s">
        <v>609</v>
      </c>
      <c r="D2" s="137" t="s">
        <v>280</v>
      </c>
      <c r="E2" s="137" t="s">
        <v>282</v>
      </c>
      <c r="F2" s="137" t="s">
        <v>284</v>
      </c>
      <c r="G2" s="137" t="s">
        <v>279</v>
      </c>
      <c r="H2" s="137" t="s">
        <v>2852</v>
      </c>
      <c r="I2" s="137" t="s">
        <v>3845</v>
      </c>
    </row>
    <row r="3" spans="1:9" ht="21" customHeight="1">
      <c r="A3" s="138"/>
      <c r="B3" s="138"/>
      <c r="C3" s="138"/>
      <c r="D3" s="138" t="s">
        <v>281</v>
      </c>
      <c r="E3" s="138" t="s">
        <v>283</v>
      </c>
      <c r="F3" s="138" t="s">
        <v>285</v>
      </c>
      <c r="G3" s="138" t="s">
        <v>286</v>
      </c>
      <c r="H3" s="138"/>
      <c r="I3" s="138" t="s">
        <v>3846</v>
      </c>
    </row>
    <row r="4" spans="1:9" s="135" customFormat="1" ht="21" customHeight="1">
      <c r="A4" s="437" t="s">
        <v>394</v>
      </c>
      <c r="B4" s="438"/>
      <c r="C4" s="438"/>
      <c r="D4" s="439"/>
      <c r="E4" s="139">
        <f>SUM(E5,E116,E392,E410,E504,E568,E609,E670,E795,E938,E1076,E448,E320)</f>
        <v>2914</v>
      </c>
      <c r="F4" s="139">
        <f>SUM(F5,F116,F392,F410,F504,F568,F609,F670,F795,F938,F1076,F448,F320)</f>
        <v>41923</v>
      </c>
      <c r="G4" s="139">
        <f>SUM(G5,G116,G392,G410,G504,G568,G609,G670,G795,G938,G1076,G448,G320)</f>
        <v>136521</v>
      </c>
      <c r="H4" s="139"/>
      <c r="I4" s="139"/>
    </row>
    <row r="5" spans="1:9" s="143" customFormat="1" ht="21" customHeight="1">
      <c r="A5" s="140" t="s">
        <v>614</v>
      </c>
      <c r="B5" s="141"/>
      <c r="C5" s="140" t="s">
        <v>276</v>
      </c>
      <c r="D5" s="140" t="s">
        <v>276</v>
      </c>
      <c r="E5" s="142">
        <f>SUM(E6)</f>
        <v>350</v>
      </c>
      <c r="F5" s="142">
        <f aca="true" t="shared" si="0" ref="F5:G7">SUM(F8,F26,F56,F74)</f>
        <v>3771</v>
      </c>
      <c r="G5" s="142">
        <f t="shared" si="0"/>
        <v>15806</v>
      </c>
      <c r="H5" s="142"/>
      <c r="I5" s="142"/>
    </row>
    <row r="6" spans="1:9" s="143" customFormat="1" ht="21" customHeight="1">
      <c r="A6" s="140"/>
      <c r="B6" s="141"/>
      <c r="C6" s="140" t="s">
        <v>614</v>
      </c>
      <c r="D6" s="140" t="s">
        <v>614</v>
      </c>
      <c r="E6" s="142">
        <f>SUM(E9,E27,E57,E75)</f>
        <v>350</v>
      </c>
      <c r="F6" s="142">
        <f t="shared" si="0"/>
        <v>3396</v>
      </c>
      <c r="G6" s="142">
        <f t="shared" si="0"/>
        <v>14312</v>
      </c>
      <c r="H6" s="142"/>
      <c r="I6" s="142"/>
    </row>
    <row r="7" spans="1:9" s="143" customFormat="1" ht="21" customHeight="1">
      <c r="A7" s="140"/>
      <c r="B7" s="141"/>
      <c r="C7" s="140" t="s">
        <v>289</v>
      </c>
      <c r="D7" s="140" t="s">
        <v>287</v>
      </c>
      <c r="E7" s="142"/>
      <c r="F7" s="142">
        <f t="shared" si="0"/>
        <v>375</v>
      </c>
      <c r="G7" s="142">
        <f t="shared" si="0"/>
        <v>1494</v>
      </c>
      <c r="H7" s="142"/>
      <c r="I7" s="142"/>
    </row>
    <row r="8" spans="1:9" s="143" customFormat="1" ht="21" customHeight="1">
      <c r="A8" s="144" t="s">
        <v>288</v>
      </c>
      <c r="B8" s="145"/>
      <c r="C8" s="144" t="s">
        <v>276</v>
      </c>
      <c r="D8" s="144" t="s">
        <v>276</v>
      </c>
      <c r="E8" s="146">
        <f>SUM(E9)</f>
        <v>60</v>
      </c>
      <c r="F8" s="146">
        <f>SUM(F11,F14:F23)</f>
        <v>936</v>
      </c>
      <c r="G8" s="146">
        <f>SUM(G11,G14:G23)</f>
        <v>3700</v>
      </c>
      <c r="H8" s="146"/>
      <c r="I8" s="146"/>
    </row>
    <row r="9" spans="1:9" s="143" customFormat="1" ht="21" customHeight="1">
      <c r="A9" s="144"/>
      <c r="B9" s="145"/>
      <c r="C9" s="144" t="s">
        <v>614</v>
      </c>
      <c r="D9" s="144" t="s">
        <v>614</v>
      </c>
      <c r="E9" s="146">
        <f>SUM(E12,E14:E22,E24)</f>
        <v>60</v>
      </c>
      <c r="F9" s="146">
        <f>SUM(F12,F14:F22,F24)</f>
        <v>913</v>
      </c>
      <c r="G9" s="146">
        <f>SUM(G12,G14:G22,G24)</f>
        <v>3608</v>
      </c>
      <c r="H9" s="146"/>
      <c r="I9" s="146"/>
    </row>
    <row r="10" spans="1:9" s="143" customFormat="1" ht="21" customHeight="1">
      <c r="A10" s="144"/>
      <c r="B10" s="145"/>
      <c r="C10" s="144" t="s">
        <v>289</v>
      </c>
      <c r="D10" s="144" t="s">
        <v>287</v>
      </c>
      <c r="E10" s="146"/>
      <c r="F10" s="146">
        <f>SUM(F13,F25)</f>
        <v>23</v>
      </c>
      <c r="G10" s="146">
        <f>SUM(G13,G25)</f>
        <v>92</v>
      </c>
      <c r="H10" s="146"/>
      <c r="I10" s="146"/>
    </row>
    <row r="11" spans="1:9" s="121" customFormat="1" ht="21" customHeight="1">
      <c r="A11" s="333"/>
      <c r="B11" s="334" t="s">
        <v>669</v>
      </c>
      <c r="C11" s="333" t="s">
        <v>668</v>
      </c>
      <c r="D11" s="333" t="s">
        <v>276</v>
      </c>
      <c r="E11" s="334">
        <v>4</v>
      </c>
      <c r="F11" s="336">
        <f>SUM(F12:F13)</f>
        <v>118</v>
      </c>
      <c r="G11" s="335">
        <f aca="true" t="shared" si="1" ref="G11:G25">SUM(E11*F11)</f>
        <v>472</v>
      </c>
      <c r="H11" s="337" t="s">
        <v>3090</v>
      </c>
      <c r="I11" s="337"/>
    </row>
    <row r="12" spans="1:9" s="121" customFormat="1" ht="21" customHeight="1">
      <c r="A12" s="333"/>
      <c r="B12" s="334"/>
      <c r="C12" s="333"/>
      <c r="D12" s="333" t="s">
        <v>614</v>
      </c>
      <c r="E12" s="334">
        <v>4</v>
      </c>
      <c r="F12" s="336">
        <v>107</v>
      </c>
      <c r="G12" s="335">
        <f t="shared" si="1"/>
        <v>428</v>
      </c>
      <c r="H12" s="336"/>
      <c r="I12" s="336"/>
    </row>
    <row r="13" spans="1:9" s="121" customFormat="1" ht="21" customHeight="1">
      <c r="A13" s="333"/>
      <c r="B13" s="334"/>
      <c r="C13" s="333"/>
      <c r="D13" s="333" t="s">
        <v>289</v>
      </c>
      <c r="E13" s="334">
        <v>4</v>
      </c>
      <c r="F13" s="336">
        <v>11</v>
      </c>
      <c r="G13" s="335">
        <f t="shared" si="1"/>
        <v>44</v>
      </c>
      <c r="H13" s="336"/>
      <c r="I13" s="336"/>
    </row>
    <row r="14" spans="1:9" s="121" customFormat="1" ht="21" customHeight="1">
      <c r="A14" s="333"/>
      <c r="B14" s="334" t="s">
        <v>901</v>
      </c>
      <c r="C14" s="333" t="s">
        <v>396</v>
      </c>
      <c r="D14" s="333" t="s">
        <v>614</v>
      </c>
      <c r="E14" s="334">
        <v>4</v>
      </c>
      <c r="F14" s="336">
        <v>79</v>
      </c>
      <c r="G14" s="335">
        <f t="shared" si="1"/>
        <v>316</v>
      </c>
      <c r="H14" s="337" t="s">
        <v>3091</v>
      </c>
      <c r="I14" s="337"/>
    </row>
    <row r="15" spans="1:9" s="121" customFormat="1" ht="21" customHeight="1">
      <c r="A15" s="333"/>
      <c r="B15" s="334" t="s">
        <v>979</v>
      </c>
      <c r="C15" s="333" t="s">
        <v>401</v>
      </c>
      <c r="D15" s="333" t="s">
        <v>614</v>
      </c>
      <c r="E15" s="334">
        <v>4</v>
      </c>
      <c r="F15" s="336">
        <v>75</v>
      </c>
      <c r="G15" s="335">
        <f t="shared" si="1"/>
        <v>300</v>
      </c>
      <c r="H15" s="337" t="s">
        <v>3090</v>
      </c>
      <c r="I15" s="337"/>
    </row>
    <row r="16" spans="1:9" s="121" customFormat="1" ht="21" customHeight="1">
      <c r="A16" s="333"/>
      <c r="B16" s="334" t="s">
        <v>2833</v>
      </c>
      <c r="C16" s="333" t="s">
        <v>2834</v>
      </c>
      <c r="D16" s="333" t="s">
        <v>614</v>
      </c>
      <c r="E16" s="334">
        <v>4</v>
      </c>
      <c r="F16" s="336">
        <v>69</v>
      </c>
      <c r="G16" s="335">
        <f t="shared" si="1"/>
        <v>276</v>
      </c>
      <c r="H16" s="337" t="s">
        <v>3091</v>
      </c>
      <c r="I16" s="337"/>
    </row>
    <row r="17" spans="1:9" s="121" customFormat="1" ht="21" customHeight="1">
      <c r="A17" s="333"/>
      <c r="B17" s="334" t="s">
        <v>2443</v>
      </c>
      <c r="C17" s="333" t="s">
        <v>2444</v>
      </c>
      <c r="D17" s="333" t="s">
        <v>614</v>
      </c>
      <c r="E17" s="334">
        <v>4</v>
      </c>
      <c r="F17" s="336">
        <v>69</v>
      </c>
      <c r="G17" s="335">
        <f t="shared" si="1"/>
        <v>276</v>
      </c>
      <c r="H17" s="337" t="s">
        <v>3091</v>
      </c>
      <c r="I17" s="337"/>
    </row>
    <row r="18" spans="1:9" s="121" customFormat="1" ht="21" customHeight="1">
      <c r="A18" s="333"/>
      <c r="B18" s="334" t="s">
        <v>1956</v>
      </c>
      <c r="C18" s="333" t="s">
        <v>629</v>
      </c>
      <c r="D18" s="333" t="s">
        <v>614</v>
      </c>
      <c r="E18" s="334">
        <v>10</v>
      </c>
      <c r="F18" s="336">
        <v>50</v>
      </c>
      <c r="G18" s="335">
        <f t="shared" si="1"/>
        <v>500</v>
      </c>
      <c r="H18" s="337" t="s">
        <v>3092</v>
      </c>
      <c r="I18" s="337"/>
    </row>
    <row r="19" spans="1:9" s="121" customFormat="1" ht="21" customHeight="1">
      <c r="A19" s="333"/>
      <c r="B19" s="334" t="s">
        <v>1952</v>
      </c>
      <c r="C19" s="333" t="s">
        <v>1953</v>
      </c>
      <c r="D19" s="333" t="s">
        <v>614</v>
      </c>
      <c r="E19" s="334">
        <v>10</v>
      </c>
      <c r="F19" s="336">
        <v>2</v>
      </c>
      <c r="G19" s="335">
        <f t="shared" si="1"/>
        <v>20</v>
      </c>
      <c r="H19" s="337" t="s">
        <v>3092</v>
      </c>
      <c r="I19" s="337"/>
    </row>
    <row r="20" spans="1:9" s="121" customFormat="1" ht="21" customHeight="1">
      <c r="A20" s="333"/>
      <c r="B20" s="334" t="s">
        <v>2343</v>
      </c>
      <c r="C20" s="333" t="s">
        <v>2342</v>
      </c>
      <c r="D20" s="333" t="s">
        <v>614</v>
      </c>
      <c r="E20" s="334">
        <v>12</v>
      </c>
      <c r="F20" s="336">
        <v>3</v>
      </c>
      <c r="G20" s="335">
        <f t="shared" si="1"/>
        <v>36</v>
      </c>
      <c r="H20" s="337" t="s">
        <v>3092</v>
      </c>
      <c r="I20" s="337"/>
    </row>
    <row r="21" spans="1:9" s="121" customFormat="1" ht="21" customHeight="1">
      <c r="A21" s="333"/>
      <c r="B21" s="334" t="s">
        <v>2835</v>
      </c>
      <c r="C21" s="333" t="s">
        <v>2836</v>
      </c>
      <c r="D21" s="333" t="s">
        <v>614</v>
      </c>
      <c r="E21" s="334">
        <v>0</v>
      </c>
      <c r="F21" s="336">
        <v>95</v>
      </c>
      <c r="G21" s="335">
        <f t="shared" si="1"/>
        <v>0</v>
      </c>
      <c r="H21" s="336"/>
      <c r="I21" s="336"/>
    </row>
    <row r="22" spans="1:9" s="121" customFormat="1" ht="21" customHeight="1">
      <c r="A22" s="333"/>
      <c r="B22" s="334" t="s">
        <v>2837</v>
      </c>
      <c r="C22" s="333" t="s">
        <v>668</v>
      </c>
      <c r="D22" s="333" t="s">
        <v>614</v>
      </c>
      <c r="E22" s="334">
        <v>4</v>
      </c>
      <c r="F22" s="336">
        <v>115</v>
      </c>
      <c r="G22" s="335">
        <f t="shared" si="1"/>
        <v>460</v>
      </c>
      <c r="H22" s="337" t="s">
        <v>3090</v>
      </c>
      <c r="I22" s="337"/>
    </row>
    <row r="23" spans="1:9" s="121" customFormat="1" ht="21" customHeight="1">
      <c r="A23" s="333"/>
      <c r="B23" s="334" t="s">
        <v>910</v>
      </c>
      <c r="C23" s="333" t="s">
        <v>909</v>
      </c>
      <c r="D23" s="333" t="s">
        <v>276</v>
      </c>
      <c r="E23" s="334">
        <v>4</v>
      </c>
      <c r="F23" s="336">
        <f>SUM(F24:F25)</f>
        <v>261</v>
      </c>
      <c r="G23" s="335">
        <f t="shared" si="1"/>
        <v>1044</v>
      </c>
      <c r="H23" s="337" t="s">
        <v>3090</v>
      </c>
      <c r="I23" s="337" t="s">
        <v>3505</v>
      </c>
    </row>
    <row r="24" spans="1:9" s="121" customFormat="1" ht="21" customHeight="1">
      <c r="A24" s="333"/>
      <c r="B24" s="334"/>
      <c r="C24" s="333"/>
      <c r="D24" s="333" t="s">
        <v>614</v>
      </c>
      <c r="E24" s="334">
        <v>4</v>
      </c>
      <c r="F24" s="336">
        <v>249</v>
      </c>
      <c r="G24" s="335">
        <f t="shared" si="1"/>
        <v>996</v>
      </c>
      <c r="H24" s="336"/>
      <c r="I24" s="336"/>
    </row>
    <row r="25" spans="1:9" s="121" customFormat="1" ht="21" customHeight="1">
      <c r="A25" s="333"/>
      <c r="B25" s="334"/>
      <c r="C25" s="333"/>
      <c r="D25" s="333" t="s">
        <v>289</v>
      </c>
      <c r="E25" s="334">
        <v>4</v>
      </c>
      <c r="F25" s="336">
        <v>12</v>
      </c>
      <c r="G25" s="335">
        <f t="shared" si="1"/>
        <v>48</v>
      </c>
      <c r="H25" s="336"/>
      <c r="I25" s="336"/>
    </row>
    <row r="26" spans="1:9" s="143" customFormat="1" ht="21" customHeight="1">
      <c r="A26" s="144" t="s">
        <v>290</v>
      </c>
      <c r="B26" s="145"/>
      <c r="C26" s="144" t="s">
        <v>276</v>
      </c>
      <c r="D26" s="144" t="s">
        <v>276</v>
      </c>
      <c r="E26" s="146">
        <f>SUM(E27)</f>
        <v>124</v>
      </c>
      <c r="F26" s="146">
        <f>SUM(F29,F32:F55)</f>
        <v>1538</v>
      </c>
      <c r="G26" s="146">
        <f>SUM(G29,G32:G55)</f>
        <v>6446</v>
      </c>
      <c r="H26" s="146"/>
      <c r="I26" s="146"/>
    </row>
    <row r="27" spans="1:9" s="143" customFormat="1" ht="21" customHeight="1">
      <c r="A27" s="144"/>
      <c r="B27" s="145"/>
      <c r="C27" s="144" t="s">
        <v>614</v>
      </c>
      <c r="D27" s="144" t="s">
        <v>614</v>
      </c>
      <c r="E27" s="146">
        <f>SUM(E30,E32:E55)</f>
        <v>124</v>
      </c>
      <c r="F27" s="146">
        <f>SUM(F30,F32:F55)</f>
        <v>1529</v>
      </c>
      <c r="G27" s="146">
        <f>SUM(G30,G32:G55)</f>
        <v>6410</v>
      </c>
      <c r="H27" s="146"/>
      <c r="I27" s="146"/>
    </row>
    <row r="28" spans="1:9" s="143" customFormat="1" ht="21" customHeight="1">
      <c r="A28" s="144"/>
      <c r="B28" s="145"/>
      <c r="C28" s="144" t="s">
        <v>289</v>
      </c>
      <c r="D28" s="144" t="s">
        <v>287</v>
      </c>
      <c r="E28" s="146"/>
      <c r="F28" s="146">
        <f>SUM(F31)</f>
        <v>9</v>
      </c>
      <c r="G28" s="146">
        <f>SUM(G31)</f>
        <v>36</v>
      </c>
      <c r="H28" s="146"/>
      <c r="I28" s="146"/>
    </row>
    <row r="29" spans="1:9" s="121" customFormat="1" ht="21" customHeight="1">
      <c r="A29" s="333"/>
      <c r="B29" s="334" t="s">
        <v>673</v>
      </c>
      <c r="C29" s="333" t="s">
        <v>650</v>
      </c>
      <c r="D29" s="333" t="s">
        <v>276</v>
      </c>
      <c r="E29" s="334">
        <v>4</v>
      </c>
      <c r="F29" s="336">
        <f>SUM(F30:F31)</f>
        <v>107</v>
      </c>
      <c r="G29" s="335">
        <f aca="true" t="shared" si="2" ref="G29:G55">SUM(E29*F29)</f>
        <v>428</v>
      </c>
      <c r="H29" s="337" t="s">
        <v>3090</v>
      </c>
      <c r="I29" s="337"/>
    </row>
    <row r="30" spans="1:9" s="121" customFormat="1" ht="21" customHeight="1">
      <c r="A30" s="333"/>
      <c r="B30" s="334"/>
      <c r="C30" s="333"/>
      <c r="D30" s="333" t="s">
        <v>614</v>
      </c>
      <c r="E30" s="334">
        <v>4</v>
      </c>
      <c r="F30" s="336">
        <v>98</v>
      </c>
      <c r="G30" s="335">
        <f t="shared" si="2"/>
        <v>392</v>
      </c>
      <c r="H30" s="336"/>
      <c r="I30" s="336"/>
    </row>
    <row r="31" spans="1:9" s="121" customFormat="1" ht="21" customHeight="1">
      <c r="A31" s="333"/>
      <c r="B31" s="334"/>
      <c r="C31" s="333"/>
      <c r="D31" s="333" t="s">
        <v>289</v>
      </c>
      <c r="E31" s="334">
        <v>4</v>
      </c>
      <c r="F31" s="336">
        <v>9</v>
      </c>
      <c r="G31" s="335">
        <f t="shared" si="2"/>
        <v>36</v>
      </c>
      <c r="H31" s="336"/>
      <c r="I31" s="336"/>
    </row>
    <row r="32" spans="1:9" s="121" customFormat="1" ht="21" customHeight="1">
      <c r="A32" s="333"/>
      <c r="B32" s="334" t="s">
        <v>987</v>
      </c>
      <c r="C32" s="333" t="s">
        <v>986</v>
      </c>
      <c r="D32" s="333" t="s">
        <v>614</v>
      </c>
      <c r="E32" s="334">
        <v>4</v>
      </c>
      <c r="F32" s="336">
        <v>117</v>
      </c>
      <c r="G32" s="335">
        <f t="shared" si="2"/>
        <v>468</v>
      </c>
      <c r="H32" s="337" t="s">
        <v>3093</v>
      </c>
      <c r="I32" s="337"/>
    </row>
    <row r="33" spans="1:9" s="121" customFormat="1" ht="21" customHeight="1">
      <c r="A33" s="333"/>
      <c r="B33" s="334" t="s">
        <v>907</v>
      </c>
      <c r="C33" s="333" t="s">
        <v>625</v>
      </c>
      <c r="D33" s="333" t="s">
        <v>614</v>
      </c>
      <c r="E33" s="334">
        <v>2</v>
      </c>
      <c r="F33" s="336">
        <v>1</v>
      </c>
      <c r="G33" s="335">
        <f t="shared" si="2"/>
        <v>2</v>
      </c>
      <c r="H33" s="337" t="s">
        <v>3094</v>
      </c>
      <c r="I33" s="337"/>
    </row>
    <row r="34" spans="1:9" s="121" customFormat="1" ht="21" customHeight="1">
      <c r="A34" s="333"/>
      <c r="B34" s="334" t="s">
        <v>1001</v>
      </c>
      <c r="C34" s="333" t="s">
        <v>1000</v>
      </c>
      <c r="D34" s="333" t="s">
        <v>614</v>
      </c>
      <c r="E34" s="334">
        <v>12</v>
      </c>
      <c r="F34" s="336">
        <v>1</v>
      </c>
      <c r="G34" s="335">
        <f t="shared" si="2"/>
        <v>12</v>
      </c>
      <c r="H34" s="337" t="s">
        <v>3094</v>
      </c>
      <c r="I34" s="337"/>
    </row>
    <row r="35" spans="1:9" s="121" customFormat="1" ht="21" customHeight="1">
      <c r="A35" s="333"/>
      <c r="B35" s="334" t="s">
        <v>1711</v>
      </c>
      <c r="C35" s="333" t="s">
        <v>1710</v>
      </c>
      <c r="D35" s="333" t="s">
        <v>614</v>
      </c>
      <c r="E35" s="334">
        <v>4</v>
      </c>
      <c r="F35" s="336">
        <v>1</v>
      </c>
      <c r="G35" s="335">
        <f t="shared" si="2"/>
        <v>4</v>
      </c>
      <c r="H35" s="337" t="s">
        <v>3093</v>
      </c>
      <c r="I35" s="337"/>
    </row>
    <row r="36" spans="1:9" s="121" customFormat="1" ht="21" customHeight="1">
      <c r="A36" s="333"/>
      <c r="B36" s="334" t="s">
        <v>1508</v>
      </c>
      <c r="C36" s="333" t="s">
        <v>629</v>
      </c>
      <c r="D36" s="333" t="s">
        <v>614</v>
      </c>
      <c r="E36" s="334">
        <v>10</v>
      </c>
      <c r="F36" s="336">
        <v>70</v>
      </c>
      <c r="G36" s="335">
        <f t="shared" si="2"/>
        <v>700</v>
      </c>
      <c r="H36" s="337" t="s">
        <v>3094</v>
      </c>
      <c r="I36" s="337"/>
    </row>
    <row r="37" spans="1:9" s="121" customFormat="1" ht="21" customHeight="1">
      <c r="A37" s="333"/>
      <c r="B37" s="334" t="s">
        <v>1955</v>
      </c>
      <c r="C37" s="333" t="s">
        <v>1954</v>
      </c>
      <c r="D37" s="333" t="s">
        <v>614</v>
      </c>
      <c r="E37" s="334">
        <v>10</v>
      </c>
      <c r="F37" s="336">
        <v>8</v>
      </c>
      <c r="G37" s="335">
        <f t="shared" si="2"/>
        <v>80</v>
      </c>
      <c r="H37" s="337" t="s">
        <v>3094</v>
      </c>
      <c r="I37" s="337"/>
    </row>
    <row r="38" spans="1:9" s="121" customFormat="1" ht="21" customHeight="1">
      <c r="A38" s="333"/>
      <c r="B38" s="334" t="s">
        <v>1959</v>
      </c>
      <c r="C38" s="333" t="s">
        <v>1958</v>
      </c>
      <c r="D38" s="333" t="s">
        <v>614</v>
      </c>
      <c r="E38" s="334">
        <v>12</v>
      </c>
      <c r="F38" s="336">
        <v>9</v>
      </c>
      <c r="G38" s="335">
        <f t="shared" si="2"/>
        <v>108</v>
      </c>
      <c r="H38" s="337" t="s">
        <v>3094</v>
      </c>
      <c r="I38" s="337"/>
    </row>
    <row r="39" spans="1:9" s="121" customFormat="1" ht="21" customHeight="1">
      <c r="A39" s="333"/>
      <c r="B39" s="334" t="s">
        <v>2839</v>
      </c>
      <c r="C39" s="333" t="s">
        <v>2838</v>
      </c>
      <c r="D39" s="333" t="s">
        <v>614</v>
      </c>
      <c r="E39" s="334">
        <v>4</v>
      </c>
      <c r="F39" s="336">
        <v>176</v>
      </c>
      <c r="G39" s="335">
        <f t="shared" si="2"/>
        <v>704</v>
      </c>
      <c r="H39" s="337" t="s">
        <v>3093</v>
      </c>
      <c r="I39" s="337"/>
    </row>
    <row r="40" spans="1:9" s="121" customFormat="1" ht="21" customHeight="1">
      <c r="A40" s="333"/>
      <c r="B40" s="334" t="s">
        <v>745</v>
      </c>
      <c r="C40" s="333" t="s">
        <v>399</v>
      </c>
      <c r="D40" s="333" t="s">
        <v>614</v>
      </c>
      <c r="E40" s="334">
        <v>4</v>
      </c>
      <c r="F40" s="336">
        <v>240</v>
      </c>
      <c r="G40" s="335">
        <f t="shared" si="2"/>
        <v>960</v>
      </c>
      <c r="H40" s="337" t="s">
        <v>3090</v>
      </c>
      <c r="I40" s="337"/>
    </row>
    <row r="41" spans="1:9" s="121" customFormat="1" ht="21" customHeight="1">
      <c r="A41" s="333"/>
      <c r="B41" s="334" t="s">
        <v>2846</v>
      </c>
      <c r="C41" s="333" t="s">
        <v>2845</v>
      </c>
      <c r="D41" s="333" t="s">
        <v>614</v>
      </c>
      <c r="E41" s="334">
        <v>4</v>
      </c>
      <c r="F41" s="336">
        <v>19</v>
      </c>
      <c r="G41" s="335">
        <f t="shared" si="2"/>
        <v>76</v>
      </c>
      <c r="H41" s="337" t="s">
        <v>3095</v>
      </c>
      <c r="I41" s="337"/>
    </row>
    <row r="42" spans="1:9" s="121" customFormat="1" ht="21" customHeight="1">
      <c r="A42" s="333"/>
      <c r="B42" s="334" t="s">
        <v>2844</v>
      </c>
      <c r="C42" s="333" t="s">
        <v>2843</v>
      </c>
      <c r="D42" s="333" t="s">
        <v>614</v>
      </c>
      <c r="E42" s="334">
        <v>4</v>
      </c>
      <c r="F42" s="336">
        <v>22</v>
      </c>
      <c r="G42" s="335">
        <f t="shared" si="2"/>
        <v>88</v>
      </c>
      <c r="H42" s="337" t="s">
        <v>3095</v>
      </c>
      <c r="I42" s="337"/>
    </row>
    <row r="43" spans="1:9" s="121" customFormat="1" ht="21" customHeight="1">
      <c r="A43" s="333"/>
      <c r="B43" s="334" t="s">
        <v>997</v>
      </c>
      <c r="C43" s="333" t="s">
        <v>400</v>
      </c>
      <c r="D43" s="333" t="s">
        <v>614</v>
      </c>
      <c r="E43" s="334">
        <v>4</v>
      </c>
      <c r="F43" s="336">
        <v>78</v>
      </c>
      <c r="G43" s="335">
        <f t="shared" si="2"/>
        <v>312</v>
      </c>
      <c r="H43" s="337" t="s">
        <v>3093</v>
      </c>
      <c r="I43" s="337"/>
    </row>
    <row r="44" spans="1:9" s="121" customFormat="1" ht="21" customHeight="1">
      <c r="A44" s="333"/>
      <c r="B44" s="334" t="s">
        <v>1400</v>
      </c>
      <c r="C44" s="333" t="s">
        <v>88</v>
      </c>
      <c r="D44" s="333" t="s">
        <v>614</v>
      </c>
      <c r="E44" s="334">
        <v>4</v>
      </c>
      <c r="F44" s="336">
        <v>15</v>
      </c>
      <c r="G44" s="335">
        <f t="shared" si="2"/>
        <v>60</v>
      </c>
      <c r="H44" s="337" t="s">
        <v>3096</v>
      </c>
      <c r="I44" s="337"/>
    </row>
    <row r="45" spans="1:9" s="121" customFormat="1" ht="21" customHeight="1">
      <c r="A45" s="333"/>
      <c r="B45" s="334" t="s">
        <v>1401</v>
      </c>
      <c r="C45" s="333" t="s">
        <v>618</v>
      </c>
      <c r="D45" s="333" t="s">
        <v>614</v>
      </c>
      <c r="E45" s="334">
        <v>4</v>
      </c>
      <c r="F45" s="336">
        <v>17</v>
      </c>
      <c r="G45" s="335">
        <f t="shared" si="2"/>
        <v>68</v>
      </c>
      <c r="H45" s="337" t="s">
        <v>3096</v>
      </c>
      <c r="I45" s="337"/>
    </row>
    <row r="46" spans="1:9" s="121" customFormat="1" ht="21" customHeight="1">
      <c r="A46" s="333"/>
      <c r="B46" s="334" t="s">
        <v>672</v>
      </c>
      <c r="C46" s="333" t="s">
        <v>649</v>
      </c>
      <c r="D46" s="333" t="s">
        <v>614</v>
      </c>
      <c r="E46" s="334">
        <v>4</v>
      </c>
      <c r="F46" s="336">
        <v>87</v>
      </c>
      <c r="G46" s="335">
        <f t="shared" si="2"/>
        <v>348</v>
      </c>
      <c r="H46" s="337" t="s">
        <v>3090</v>
      </c>
      <c r="I46" s="337"/>
    </row>
    <row r="47" spans="1:9" s="121" customFormat="1" ht="21" customHeight="1">
      <c r="A47" s="333"/>
      <c r="B47" s="334" t="s">
        <v>671</v>
      </c>
      <c r="C47" s="333" t="s">
        <v>660</v>
      </c>
      <c r="D47" s="333" t="s">
        <v>614</v>
      </c>
      <c r="E47" s="334">
        <v>4</v>
      </c>
      <c r="F47" s="336">
        <v>83</v>
      </c>
      <c r="G47" s="335">
        <f t="shared" si="2"/>
        <v>332</v>
      </c>
      <c r="H47" s="337" t="s">
        <v>3090</v>
      </c>
      <c r="I47" s="337"/>
    </row>
    <row r="48" spans="1:9" s="121" customFormat="1" ht="21" customHeight="1">
      <c r="A48" s="333"/>
      <c r="B48" s="334" t="s">
        <v>1003</v>
      </c>
      <c r="C48" s="333" t="s">
        <v>1002</v>
      </c>
      <c r="D48" s="333" t="s">
        <v>614</v>
      </c>
      <c r="E48" s="334">
        <v>4</v>
      </c>
      <c r="F48" s="336">
        <v>92</v>
      </c>
      <c r="G48" s="335">
        <f t="shared" si="2"/>
        <v>368</v>
      </c>
      <c r="H48" s="337" t="s">
        <v>3090</v>
      </c>
      <c r="I48" s="337"/>
    </row>
    <row r="49" spans="1:9" s="121" customFormat="1" ht="21" customHeight="1">
      <c r="A49" s="333"/>
      <c r="B49" s="334" t="s">
        <v>1402</v>
      </c>
      <c r="C49" s="333" t="s">
        <v>402</v>
      </c>
      <c r="D49" s="333" t="s">
        <v>614</v>
      </c>
      <c r="E49" s="334">
        <v>4</v>
      </c>
      <c r="F49" s="336">
        <v>40</v>
      </c>
      <c r="G49" s="335">
        <f t="shared" si="2"/>
        <v>160</v>
      </c>
      <c r="H49" s="337" t="s">
        <v>3097</v>
      </c>
      <c r="I49" s="337"/>
    </row>
    <row r="50" spans="1:9" s="121" customFormat="1" ht="21" customHeight="1">
      <c r="A50" s="333"/>
      <c r="B50" s="334" t="s">
        <v>2192</v>
      </c>
      <c r="C50" s="333" t="s">
        <v>2191</v>
      </c>
      <c r="D50" s="333" t="s">
        <v>614</v>
      </c>
      <c r="E50" s="334">
        <v>4</v>
      </c>
      <c r="F50" s="336">
        <v>40</v>
      </c>
      <c r="G50" s="335">
        <f t="shared" si="2"/>
        <v>160</v>
      </c>
      <c r="H50" s="337" t="s">
        <v>3097</v>
      </c>
      <c r="I50" s="337"/>
    </row>
    <row r="51" spans="1:9" s="121" customFormat="1" ht="21" customHeight="1">
      <c r="A51" s="333"/>
      <c r="B51" s="334" t="s">
        <v>670</v>
      </c>
      <c r="C51" s="333" t="s">
        <v>659</v>
      </c>
      <c r="D51" s="333" t="s">
        <v>614</v>
      </c>
      <c r="E51" s="334">
        <v>4</v>
      </c>
      <c r="F51" s="336">
        <v>154</v>
      </c>
      <c r="G51" s="335">
        <f t="shared" si="2"/>
        <v>616</v>
      </c>
      <c r="H51" s="337" t="s">
        <v>3090</v>
      </c>
      <c r="I51" s="337"/>
    </row>
    <row r="52" spans="1:9" s="121" customFormat="1" ht="21" customHeight="1">
      <c r="A52" s="333"/>
      <c r="B52" s="334" t="s">
        <v>1403</v>
      </c>
      <c r="C52" s="333" t="s">
        <v>1404</v>
      </c>
      <c r="D52" s="333" t="s">
        <v>614</v>
      </c>
      <c r="E52" s="334">
        <v>4</v>
      </c>
      <c r="F52" s="336">
        <v>18</v>
      </c>
      <c r="G52" s="335">
        <f t="shared" si="2"/>
        <v>72</v>
      </c>
      <c r="H52" s="337" t="s">
        <v>3098</v>
      </c>
      <c r="I52" s="337"/>
    </row>
    <row r="53" spans="1:9" s="121" customFormat="1" ht="21" customHeight="1">
      <c r="A53" s="333"/>
      <c r="B53" s="334" t="s">
        <v>1406</v>
      </c>
      <c r="C53" s="333" t="s">
        <v>1405</v>
      </c>
      <c r="D53" s="333" t="s">
        <v>614</v>
      </c>
      <c r="E53" s="334">
        <v>4</v>
      </c>
      <c r="F53" s="336">
        <v>16</v>
      </c>
      <c r="G53" s="335">
        <f t="shared" si="2"/>
        <v>64</v>
      </c>
      <c r="H53" s="337" t="s">
        <v>3098</v>
      </c>
      <c r="I53" s="337"/>
    </row>
    <row r="54" spans="1:9" s="121" customFormat="1" ht="21" customHeight="1">
      <c r="A54" s="333"/>
      <c r="B54" s="334" t="s">
        <v>2842</v>
      </c>
      <c r="C54" s="333" t="s">
        <v>2841</v>
      </c>
      <c r="D54" s="333" t="s">
        <v>614</v>
      </c>
      <c r="E54" s="334">
        <v>2</v>
      </c>
      <c r="F54" s="336">
        <v>126</v>
      </c>
      <c r="G54" s="335">
        <f t="shared" si="2"/>
        <v>252</v>
      </c>
      <c r="H54" s="337" t="s">
        <v>3096</v>
      </c>
      <c r="I54" s="337"/>
    </row>
    <row r="55" spans="1:9" s="121" customFormat="1" ht="21" customHeight="1">
      <c r="A55" s="333"/>
      <c r="B55" s="334" t="s">
        <v>658</v>
      </c>
      <c r="C55" s="333" t="s">
        <v>659</v>
      </c>
      <c r="D55" s="333" t="s">
        <v>614</v>
      </c>
      <c r="E55" s="334">
        <v>4</v>
      </c>
      <c r="F55" s="336">
        <v>1</v>
      </c>
      <c r="G55" s="335">
        <f t="shared" si="2"/>
        <v>4</v>
      </c>
      <c r="H55" s="337" t="s">
        <v>3090</v>
      </c>
      <c r="I55" s="337"/>
    </row>
    <row r="56" spans="1:9" s="143" customFormat="1" ht="21" customHeight="1">
      <c r="A56" s="144" t="s">
        <v>358</v>
      </c>
      <c r="B56" s="145"/>
      <c r="C56" s="144" t="s">
        <v>276</v>
      </c>
      <c r="D56" s="144" t="s">
        <v>276</v>
      </c>
      <c r="E56" s="146">
        <f>SUM(E57)</f>
        <v>64</v>
      </c>
      <c r="F56" s="146">
        <f>SUM(F59,F62:F65,F68:F73)</f>
        <v>322</v>
      </c>
      <c r="G56" s="146">
        <f>SUM(G59,G62:G65,G68:G73)</f>
        <v>1446</v>
      </c>
      <c r="H56" s="146"/>
      <c r="I56" s="146"/>
    </row>
    <row r="57" spans="1:9" s="143" customFormat="1" ht="21" customHeight="1">
      <c r="A57" s="144"/>
      <c r="B57" s="145"/>
      <c r="C57" s="144" t="s">
        <v>614</v>
      </c>
      <c r="D57" s="144" t="s">
        <v>614</v>
      </c>
      <c r="E57" s="146">
        <f>SUM(E60,E62:E64,E66,E68:E73)</f>
        <v>64</v>
      </c>
      <c r="F57" s="146">
        <f>SUM(F60,F62:F64,F66,F68:F73)</f>
        <v>269</v>
      </c>
      <c r="G57" s="146">
        <f>SUM(G60,G62:G64,G66,G68:G73)</f>
        <v>1234</v>
      </c>
      <c r="H57" s="146"/>
      <c r="I57" s="146"/>
    </row>
    <row r="58" spans="1:9" s="143" customFormat="1" ht="21" customHeight="1">
      <c r="A58" s="144"/>
      <c r="B58" s="145"/>
      <c r="C58" s="144" t="s">
        <v>289</v>
      </c>
      <c r="D58" s="144" t="s">
        <v>287</v>
      </c>
      <c r="E58" s="146"/>
      <c r="F58" s="146">
        <f>SUM(F61,F67)</f>
        <v>53</v>
      </c>
      <c r="G58" s="146">
        <f>SUM(G61,G67)</f>
        <v>212</v>
      </c>
      <c r="H58" s="146"/>
      <c r="I58" s="146"/>
    </row>
    <row r="59" spans="1:9" s="121" customFormat="1" ht="21" customHeight="1">
      <c r="A59" s="333"/>
      <c r="B59" s="334" t="s">
        <v>905</v>
      </c>
      <c r="C59" s="333" t="s">
        <v>654</v>
      </c>
      <c r="D59" s="333" t="s">
        <v>276</v>
      </c>
      <c r="E59" s="334">
        <v>4</v>
      </c>
      <c r="F59" s="336">
        <f>SUM(F60:F61)</f>
        <v>105</v>
      </c>
      <c r="G59" s="335">
        <f aca="true" t="shared" si="3" ref="G59:G73">SUM(E59*F59)</f>
        <v>420</v>
      </c>
      <c r="H59" s="337" t="s">
        <v>3090</v>
      </c>
      <c r="I59" s="337"/>
    </row>
    <row r="60" spans="1:9" s="121" customFormat="1" ht="21" customHeight="1">
      <c r="A60" s="333"/>
      <c r="B60" s="334"/>
      <c r="C60" s="333"/>
      <c r="D60" s="333" t="s">
        <v>614</v>
      </c>
      <c r="E60" s="334">
        <v>4</v>
      </c>
      <c r="F60" s="336">
        <v>92</v>
      </c>
      <c r="G60" s="335">
        <f t="shared" si="3"/>
        <v>368</v>
      </c>
      <c r="H60" s="336"/>
      <c r="I60" s="336"/>
    </row>
    <row r="61" spans="1:9" s="121" customFormat="1" ht="21" customHeight="1">
      <c r="A61" s="333"/>
      <c r="B61" s="334"/>
      <c r="C61" s="333"/>
      <c r="D61" s="333" t="s">
        <v>289</v>
      </c>
      <c r="E61" s="334">
        <v>4</v>
      </c>
      <c r="F61" s="336">
        <v>13</v>
      </c>
      <c r="G61" s="335">
        <f t="shared" si="3"/>
        <v>52</v>
      </c>
      <c r="H61" s="336"/>
      <c r="I61" s="336"/>
    </row>
    <row r="62" spans="1:9" s="121" customFormat="1" ht="21" customHeight="1">
      <c r="A62" s="333"/>
      <c r="B62" s="334" t="s">
        <v>904</v>
      </c>
      <c r="C62" s="333" t="s">
        <v>619</v>
      </c>
      <c r="D62" s="333" t="s">
        <v>614</v>
      </c>
      <c r="E62" s="334">
        <v>4</v>
      </c>
      <c r="F62" s="336">
        <v>19</v>
      </c>
      <c r="G62" s="335">
        <f t="shared" si="3"/>
        <v>76</v>
      </c>
      <c r="H62" s="337" t="s">
        <v>3099</v>
      </c>
      <c r="I62" s="337"/>
    </row>
    <row r="63" spans="1:9" s="121" customFormat="1" ht="21" customHeight="1">
      <c r="A63" s="333"/>
      <c r="B63" s="334" t="s">
        <v>903</v>
      </c>
      <c r="C63" s="333" t="s">
        <v>902</v>
      </c>
      <c r="D63" s="333" t="s">
        <v>614</v>
      </c>
      <c r="E63" s="334">
        <v>4</v>
      </c>
      <c r="F63" s="336">
        <v>19</v>
      </c>
      <c r="G63" s="335">
        <f t="shared" si="3"/>
        <v>76</v>
      </c>
      <c r="H63" s="337" t="s">
        <v>3099</v>
      </c>
      <c r="I63" s="337"/>
    </row>
    <row r="64" spans="1:9" s="121" customFormat="1" ht="21" customHeight="1">
      <c r="A64" s="333"/>
      <c r="B64" s="334" t="s">
        <v>1396</v>
      </c>
      <c r="C64" s="333" t="s">
        <v>86</v>
      </c>
      <c r="D64" s="333" t="s">
        <v>614</v>
      </c>
      <c r="E64" s="334">
        <v>4</v>
      </c>
      <c r="F64" s="336">
        <v>30</v>
      </c>
      <c r="G64" s="335">
        <f t="shared" si="3"/>
        <v>120</v>
      </c>
      <c r="H64" s="337" t="s">
        <v>3100</v>
      </c>
      <c r="I64" s="337"/>
    </row>
    <row r="65" spans="1:9" s="121" customFormat="1" ht="21" customHeight="1">
      <c r="A65" s="333"/>
      <c r="B65" s="334" t="s">
        <v>1397</v>
      </c>
      <c r="C65" s="333" t="s">
        <v>994</v>
      </c>
      <c r="D65" s="333" t="s">
        <v>276</v>
      </c>
      <c r="E65" s="334">
        <v>4</v>
      </c>
      <c r="F65" s="336">
        <f>SUM(F66:F67)</f>
        <v>45</v>
      </c>
      <c r="G65" s="335">
        <f t="shared" si="3"/>
        <v>180</v>
      </c>
      <c r="H65" s="337" t="s">
        <v>3100</v>
      </c>
      <c r="I65" s="337"/>
    </row>
    <row r="66" spans="1:9" s="121" customFormat="1" ht="21" customHeight="1">
      <c r="A66" s="333"/>
      <c r="B66" s="334"/>
      <c r="C66" s="333"/>
      <c r="D66" s="333" t="s">
        <v>614</v>
      </c>
      <c r="E66" s="334">
        <v>4</v>
      </c>
      <c r="F66" s="336">
        <v>5</v>
      </c>
      <c r="G66" s="335">
        <f t="shared" si="3"/>
        <v>20</v>
      </c>
      <c r="H66" s="337"/>
      <c r="I66" s="337"/>
    </row>
    <row r="67" spans="1:9" s="121" customFormat="1" ht="21" customHeight="1">
      <c r="A67" s="333"/>
      <c r="B67" s="334"/>
      <c r="C67" s="333"/>
      <c r="D67" s="333" t="s">
        <v>289</v>
      </c>
      <c r="E67" s="334">
        <v>4</v>
      </c>
      <c r="F67" s="336">
        <v>40</v>
      </c>
      <c r="G67" s="335">
        <f t="shared" si="3"/>
        <v>160</v>
      </c>
      <c r="H67" s="336"/>
      <c r="I67" s="336"/>
    </row>
    <row r="68" spans="1:9" s="121" customFormat="1" ht="21" customHeight="1">
      <c r="A68" s="333"/>
      <c r="B68" s="334" t="s">
        <v>1398</v>
      </c>
      <c r="C68" s="333" t="s">
        <v>1399</v>
      </c>
      <c r="D68" s="333" t="s">
        <v>614</v>
      </c>
      <c r="E68" s="334">
        <v>4</v>
      </c>
      <c r="F68" s="336">
        <v>30</v>
      </c>
      <c r="G68" s="335">
        <f t="shared" si="3"/>
        <v>120</v>
      </c>
      <c r="H68" s="337" t="s">
        <v>3101</v>
      </c>
      <c r="I68" s="337"/>
    </row>
    <row r="69" spans="1:9" s="121" customFormat="1" ht="21" customHeight="1">
      <c r="A69" s="333"/>
      <c r="B69" s="334" t="s">
        <v>2447</v>
      </c>
      <c r="C69" s="333" t="s">
        <v>2446</v>
      </c>
      <c r="D69" s="333" t="s">
        <v>614</v>
      </c>
      <c r="E69" s="334">
        <v>4</v>
      </c>
      <c r="F69" s="336">
        <v>30</v>
      </c>
      <c r="G69" s="335">
        <f t="shared" si="3"/>
        <v>120</v>
      </c>
      <c r="H69" s="337" t="s">
        <v>3102</v>
      </c>
      <c r="I69" s="337"/>
    </row>
    <row r="70" spans="1:9" s="121" customFormat="1" ht="21" customHeight="1">
      <c r="A70" s="333"/>
      <c r="B70" s="334" t="s">
        <v>1957</v>
      </c>
      <c r="C70" s="333" t="s">
        <v>629</v>
      </c>
      <c r="D70" s="333" t="s">
        <v>614</v>
      </c>
      <c r="E70" s="334">
        <v>10</v>
      </c>
      <c r="F70" s="336">
        <v>19</v>
      </c>
      <c r="G70" s="335">
        <f t="shared" si="3"/>
        <v>190</v>
      </c>
      <c r="H70" s="337" t="s">
        <v>3103</v>
      </c>
      <c r="I70" s="337"/>
    </row>
    <row r="71" spans="1:9" s="121" customFormat="1" ht="21" customHeight="1">
      <c r="A71" s="333"/>
      <c r="B71" s="334" t="s">
        <v>2445</v>
      </c>
      <c r="C71" s="333" t="s">
        <v>1954</v>
      </c>
      <c r="D71" s="333" t="s">
        <v>614</v>
      </c>
      <c r="E71" s="334">
        <v>10</v>
      </c>
      <c r="F71" s="336">
        <v>2</v>
      </c>
      <c r="G71" s="335">
        <f t="shared" si="3"/>
        <v>20</v>
      </c>
      <c r="H71" s="337" t="s">
        <v>3103</v>
      </c>
      <c r="I71" s="337"/>
    </row>
    <row r="72" spans="1:9" s="121" customFormat="1" ht="21" customHeight="1">
      <c r="A72" s="333"/>
      <c r="B72" s="334" t="s">
        <v>2345</v>
      </c>
      <c r="C72" s="333" t="s">
        <v>2344</v>
      </c>
      <c r="D72" s="333" t="s">
        <v>614</v>
      </c>
      <c r="E72" s="334">
        <v>12</v>
      </c>
      <c r="F72" s="336">
        <v>4</v>
      </c>
      <c r="G72" s="335">
        <f t="shared" si="3"/>
        <v>48</v>
      </c>
      <c r="H72" s="337" t="s">
        <v>3103</v>
      </c>
      <c r="I72" s="337"/>
    </row>
    <row r="73" spans="1:9" s="121" customFormat="1" ht="21" customHeight="1">
      <c r="A73" s="333"/>
      <c r="B73" s="334" t="s">
        <v>2840</v>
      </c>
      <c r="C73" s="333" t="s">
        <v>620</v>
      </c>
      <c r="D73" s="333" t="s">
        <v>614</v>
      </c>
      <c r="E73" s="334">
        <v>4</v>
      </c>
      <c r="F73" s="336">
        <v>19</v>
      </c>
      <c r="G73" s="335">
        <f t="shared" si="3"/>
        <v>76</v>
      </c>
      <c r="H73" s="337" t="s">
        <v>3107</v>
      </c>
      <c r="I73" s="337"/>
    </row>
    <row r="74" spans="1:9" s="143" customFormat="1" ht="21" customHeight="1">
      <c r="A74" s="144" t="s">
        <v>566</v>
      </c>
      <c r="B74" s="145"/>
      <c r="C74" s="144" t="s">
        <v>276</v>
      </c>
      <c r="D74" s="144" t="s">
        <v>276</v>
      </c>
      <c r="E74" s="146">
        <f>SUM(E75)</f>
        <v>102</v>
      </c>
      <c r="F74" s="146">
        <f>SUM(F77,F80,F83,F86,F89,F92,F93,F96,F99:F102,F105,F108:F110,F113:F115)</f>
        <v>975</v>
      </c>
      <c r="G74" s="146">
        <f>SUM(G77,G80,G83,G86,G89,G92,G93,G96,G99:G102,G105,G108:G110,G113:G115)</f>
        <v>4214</v>
      </c>
      <c r="H74" s="146"/>
      <c r="I74" s="146"/>
    </row>
    <row r="75" spans="1:9" s="143" customFormat="1" ht="21" customHeight="1">
      <c r="A75" s="144" t="s">
        <v>567</v>
      </c>
      <c r="B75" s="145"/>
      <c r="C75" s="144" t="s">
        <v>614</v>
      </c>
      <c r="D75" s="144" t="s">
        <v>614</v>
      </c>
      <c r="E75" s="146">
        <f>SUM(E78,E81,E84,E87,E90,E92,E94,E97,E99:E101,E103,E106,E108:E109,E111,E113:E115)</f>
        <v>102</v>
      </c>
      <c r="F75" s="146">
        <f>SUM(F78,F81,F84,F87,F90,F94,F97,F99,F100,F101,F103,F106,F108,F109,F111,F113:F115)</f>
        <v>685</v>
      </c>
      <c r="G75" s="146">
        <f>SUM(G78,G81,G84,G87,G90,G94,G97,G99,G100,G101,G103,G106,G108,G109,G111,G113:G115)</f>
        <v>3060</v>
      </c>
      <c r="H75" s="146"/>
      <c r="I75" s="146"/>
    </row>
    <row r="76" spans="1:9" s="143" customFormat="1" ht="21" customHeight="1">
      <c r="A76" s="144"/>
      <c r="B76" s="145"/>
      <c r="C76" s="144" t="s">
        <v>289</v>
      </c>
      <c r="D76" s="144" t="s">
        <v>287</v>
      </c>
      <c r="E76" s="146"/>
      <c r="F76" s="146">
        <f>SUM(F79,F82,F85,F88,F91,F95,F98,F92,F104,F107,F112)</f>
        <v>290</v>
      </c>
      <c r="G76" s="146">
        <f>SUM(G79,G82,G85,G88,G91,G95,G98,G92,G104,G107,G112)</f>
        <v>1154</v>
      </c>
      <c r="H76" s="146"/>
      <c r="I76" s="146"/>
    </row>
    <row r="77" spans="1:9" s="121" customFormat="1" ht="21.75">
      <c r="A77" s="333"/>
      <c r="B77" s="334" t="s">
        <v>2851</v>
      </c>
      <c r="C77" s="333" t="s">
        <v>2850</v>
      </c>
      <c r="D77" s="333" t="s">
        <v>276</v>
      </c>
      <c r="E77" s="334">
        <v>4</v>
      </c>
      <c r="F77" s="336">
        <f>SUM(F78:F79)</f>
        <v>100</v>
      </c>
      <c r="G77" s="335">
        <f aca="true" t="shared" si="4" ref="G77:G115">SUM(E77*F77)</f>
        <v>400</v>
      </c>
      <c r="H77" s="336"/>
      <c r="I77" s="336"/>
    </row>
    <row r="78" spans="1:9" s="121" customFormat="1" ht="21.75">
      <c r="A78" s="333"/>
      <c r="B78" s="334"/>
      <c r="C78" s="333"/>
      <c r="D78" s="333" t="s">
        <v>614</v>
      </c>
      <c r="E78" s="334">
        <v>4</v>
      </c>
      <c r="F78" s="336">
        <v>98</v>
      </c>
      <c r="G78" s="335">
        <f t="shared" si="4"/>
        <v>392</v>
      </c>
      <c r="H78" s="336"/>
      <c r="I78" s="336"/>
    </row>
    <row r="79" spans="1:9" s="121" customFormat="1" ht="21.75">
      <c r="A79" s="333"/>
      <c r="B79" s="334"/>
      <c r="C79" s="333"/>
      <c r="D79" s="333" t="s">
        <v>289</v>
      </c>
      <c r="E79" s="334">
        <v>4</v>
      </c>
      <c r="F79" s="336">
        <v>2</v>
      </c>
      <c r="G79" s="335">
        <f t="shared" si="4"/>
        <v>8</v>
      </c>
      <c r="H79" s="336"/>
      <c r="I79" s="336"/>
    </row>
    <row r="80" spans="1:9" s="121" customFormat="1" ht="21.75">
      <c r="A80" s="333"/>
      <c r="B80" s="334" t="s">
        <v>2849</v>
      </c>
      <c r="C80" s="333" t="s">
        <v>2848</v>
      </c>
      <c r="D80" s="333" t="s">
        <v>276</v>
      </c>
      <c r="E80" s="334">
        <v>4</v>
      </c>
      <c r="F80" s="336">
        <f>SUM(F81:F82)</f>
        <v>101</v>
      </c>
      <c r="G80" s="335">
        <f t="shared" si="4"/>
        <v>404</v>
      </c>
      <c r="H80" s="336"/>
      <c r="I80" s="336"/>
    </row>
    <row r="81" spans="1:9" s="121" customFormat="1" ht="21.75">
      <c r="A81" s="333"/>
      <c r="B81" s="334"/>
      <c r="C81" s="333"/>
      <c r="D81" s="333" t="s">
        <v>614</v>
      </c>
      <c r="E81" s="334">
        <v>4</v>
      </c>
      <c r="F81" s="336">
        <v>99</v>
      </c>
      <c r="G81" s="335">
        <f t="shared" si="4"/>
        <v>396</v>
      </c>
      <c r="H81" s="336"/>
      <c r="I81" s="336"/>
    </row>
    <row r="82" spans="1:9" s="121" customFormat="1" ht="21.75">
      <c r="A82" s="333"/>
      <c r="B82" s="334"/>
      <c r="C82" s="333"/>
      <c r="D82" s="333" t="s">
        <v>289</v>
      </c>
      <c r="E82" s="334">
        <v>4</v>
      </c>
      <c r="F82" s="336">
        <v>2</v>
      </c>
      <c r="G82" s="335">
        <f t="shared" si="4"/>
        <v>8</v>
      </c>
      <c r="H82" s="336"/>
      <c r="I82" s="336"/>
    </row>
    <row r="83" spans="1:9" s="121" customFormat="1" ht="21.75">
      <c r="A83" s="333"/>
      <c r="B83" s="334" t="s">
        <v>675</v>
      </c>
      <c r="C83" s="333" t="s">
        <v>674</v>
      </c>
      <c r="D83" s="333" t="s">
        <v>276</v>
      </c>
      <c r="E83" s="334">
        <v>4</v>
      </c>
      <c r="F83" s="336">
        <f>SUM(F84:F85)</f>
        <v>88</v>
      </c>
      <c r="G83" s="335">
        <f t="shared" si="4"/>
        <v>352</v>
      </c>
      <c r="H83" s="337" t="s">
        <v>3104</v>
      </c>
      <c r="I83" s="337"/>
    </row>
    <row r="84" spans="1:9" s="121" customFormat="1" ht="21.75">
      <c r="A84" s="333"/>
      <c r="B84" s="334"/>
      <c r="C84" s="333"/>
      <c r="D84" s="333" t="s">
        <v>614</v>
      </c>
      <c r="E84" s="334">
        <v>4</v>
      </c>
      <c r="F84" s="336">
        <v>9</v>
      </c>
      <c r="G84" s="335">
        <f t="shared" si="4"/>
        <v>36</v>
      </c>
      <c r="H84" s="336"/>
      <c r="I84" s="336"/>
    </row>
    <row r="85" spans="1:9" s="121" customFormat="1" ht="21.75">
      <c r="A85" s="333"/>
      <c r="B85" s="334"/>
      <c r="C85" s="333"/>
      <c r="D85" s="333" t="s">
        <v>289</v>
      </c>
      <c r="E85" s="334">
        <v>4</v>
      </c>
      <c r="F85" s="336">
        <v>79</v>
      </c>
      <c r="G85" s="335">
        <f t="shared" si="4"/>
        <v>316</v>
      </c>
      <c r="H85" s="336"/>
      <c r="I85" s="336"/>
    </row>
    <row r="86" spans="1:9" s="121" customFormat="1" ht="21.75">
      <c r="A86" s="333"/>
      <c r="B86" s="334" t="s">
        <v>912</v>
      </c>
      <c r="C86" s="333" t="s">
        <v>911</v>
      </c>
      <c r="D86" s="333" t="s">
        <v>276</v>
      </c>
      <c r="E86" s="334">
        <v>4</v>
      </c>
      <c r="F86" s="336">
        <f>SUM(F87:F88)</f>
        <v>38</v>
      </c>
      <c r="G86" s="335">
        <f t="shared" si="4"/>
        <v>152</v>
      </c>
      <c r="H86" s="337" t="s">
        <v>3105</v>
      </c>
      <c r="I86" s="337"/>
    </row>
    <row r="87" spans="1:9" s="121" customFormat="1" ht="21.75">
      <c r="A87" s="333"/>
      <c r="B87" s="334"/>
      <c r="C87" s="333"/>
      <c r="D87" s="333" t="s">
        <v>614</v>
      </c>
      <c r="E87" s="334">
        <v>4</v>
      </c>
      <c r="F87" s="336">
        <v>27</v>
      </c>
      <c r="G87" s="335">
        <f t="shared" si="4"/>
        <v>108</v>
      </c>
      <c r="H87" s="336"/>
      <c r="I87" s="336"/>
    </row>
    <row r="88" spans="1:9" s="121" customFormat="1" ht="21.75">
      <c r="A88" s="333"/>
      <c r="B88" s="334"/>
      <c r="C88" s="333"/>
      <c r="D88" s="333" t="s">
        <v>289</v>
      </c>
      <c r="E88" s="334">
        <v>4</v>
      </c>
      <c r="F88" s="336">
        <v>11</v>
      </c>
      <c r="G88" s="335">
        <f t="shared" si="4"/>
        <v>44</v>
      </c>
      <c r="H88" s="336"/>
      <c r="I88" s="336"/>
    </row>
    <row r="89" spans="1:9" s="121" customFormat="1" ht="21.75">
      <c r="A89" s="333"/>
      <c r="B89" s="334" t="s">
        <v>748</v>
      </c>
      <c r="C89" s="333" t="s">
        <v>747</v>
      </c>
      <c r="D89" s="333" t="s">
        <v>276</v>
      </c>
      <c r="E89" s="334">
        <v>4</v>
      </c>
      <c r="F89" s="336">
        <f>SUM(F90:F91)</f>
        <v>98</v>
      </c>
      <c r="G89" s="335">
        <f t="shared" si="4"/>
        <v>392</v>
      </c>
      <c r="H89" s="337" t="s">
        <v>3104</v>
      </c>
      <c r="I89" s="337"/>
    </row>
    <row r="90" spans="1:9" s="121" customFormat="1" ht="21.75">
      <c r="A90" s="333"/>
      <c r="B90" s="334"/>
      <c r="C90" s="333"/>
      <c r="D90" s="333" t="s">
        <v>614</v>
      </c>
      <c r="E90" s="334">
        <v>4</v>
      </c>
      <c r="F90" s="336">
        <v>87</v>
      </c>
      <c r="G90" s="335">
        <f t="shared" si="4"/>
        <v>348</v>
      </c>
      <c r="H90" s="336"/>
      <c r="I90" s="336"/>
    </row>
    <row r="91" spans="1:9" s="121" customFormat="1" ht="21.75">
      <c r="A91" s="333"/>
      <c r="B91" s="334"/>
      <c r="C91" s="333"/>
      <c r="D91" s="333" t="s">
        <v>289</v>
      </c>
      <c r="E91" s="334">
        <v>4</v>
      </c>
      <c r="F91" s="336">
        <v>11</v>
      </c>
      <c r="G91" s="335">
        <f t="shared" si="4"/>
        <v>44</v>
      </c>
      <c r="H91" s="336"/>
      <c r="I91" s="336"/>
    </row>
    <row r="92" spans="1:9" s="121" customFormat="1" ht="21.75">
      <c r="A92" s="333"/>
      <c r="B92" s="334" t="s">
        <v>1014</v>
      </c>
      <c r="C92" s="333" t="s">
        <v>1004</v>
      </c>
      <c r="D92" s="333" t="s">
        <v>289</v>
      </c>
      <c r="E92" s="334">
        <v>4</v>
      </c>
      <c r="F92" s="336">
        <v>46</v>
      </c>
      <c r="G92" s="335">
        <f t="shared" si="4"/>
        <v>184</v>
      </c>
      <c r="H92" s="337" t="s">
        <v>3105</v>
      </c>
      <c r="I92" s="337"/>
    </row>
    <row r="93" spans="1:9" s="121" customFormat="1" ht="21.75">
      <c r="A93" s="333"/>
      <c r="B93" s="334" t="s">
        <v>1963</v>
      </c>
      <c r="C93" s="333" t="s">
        <v>1962</v>
      </c>
      <c r="D93" s="333" t="s">
        <v>276</v>
      </c>
      <c r="E93" s="334">
        <v>4</v>
      </c>
      <c r="F93" s="336">
        <f>SUM(F94:F95)</f>
        <v>20</v>
      </c>
      <c r="G93" s="335">
        <f t="shared" si="4"/>
        <v>80</v>
      </c>
      <c r="H93" s="337" t="s">
        <v>3105</v>
      </c>
      <c r="I93" s="337"/>
    </row>
    <row r="94" spans="1:9" s="121" customFormat="1" ht="21.75">
      <c r="A94" s="333"/>
      <c r="B94" s="334"/>
      <c r="C94" s="333"/>
      <c r="D94" s="333" t="s">
        <v>614</v>
      </c>
      <c r="E94" s="334">
        <v>4</v>
      </c>
      <c r="F94" s="336">
        <v>19</v>
      </c>
      <c r="G94" s="335">
        <f t="shared" si="4"/>
        <v>76</v>
      </c>
      <c r="H94" s="336"/>
      <c r="I94" s="336"/>
    </row>
    <row r="95" spans="1:9" s="121" customFormat="1" ht="21.75">
      <c r="A95" s="333"/>
      <c r="B95" s="334"/>
      <c r="C95" s="333"/>
      <c r="D95" s="333" t="s">
        <v>289</v>
      </c>
      <c r="E95" s="334">
        <v>4</v>
      </c>
      <c r="F95" s="336">
        <v>1</v>
      </c>
      <c r="G95" s="335">
        <f t="shared" si="4"/>
        <v>4</v>
      </c>
      <c r="H95" s="336"/>
      <c r="I95" s="336"/>
    </row>
    <row r="96" spans="1:9" s="121" customFormat="1" ht="21.75">
      <c r="A96" s="333"/>
      <c r="B96" s="334" t="s">
        <v>1752</v>
      </c>
      <c r="C96" s="333" t="s">
        <v>1751</v>
      </c>
      <c r="D96" s="333" t="s">
        <v>276</v>
      </c>
      <c r="E96" s="334">
        <v>4</v>
      </c>
      <c r="F96" s="336">
        <f>SUM(F97:F98)</f>
        <v>35</v>
      </c>
      <c r="G96" s="335">
        <f t="shared" si="4"/>
        <v>140</v>
      </c>
      <c r="H96" s="337" t="s">
        <v>3105</v>
      </c>
      <c r="I96" s="337"/>
    </row>
    <row r="97" spans="1:9" s="121" customFormat="1" ht="21.75">
      <c r="A97" s="333"/>
      <c r="B97" s="334"/>
      <c r="C97" s="333"/>
      <c r="D97" s="333" t="s">
        <v>614</v>
      </c>
      <c r="E97" s="334">
        <v>4</v>
      </c>
      <c r="F97" s="336">
        <v>34</v>
      </c>
      <c r="G97" s="335">
        <f t="shared" si="4"/>
        <v>136</v>
      </c>
      <c r="H97" s="336"/>
      <c r="I97" s="336"/>
    </row>
    <row r="98" spans="1:9" s="121" customFormat="1" ht="21.75">
      <c r="A98" s="333"/>
      <c r="B98" s="334"/>
      <c r="C98" s="333"/>
      <c r="D98" s="333" t="s">
        <v>289</v>
      </c>
      <c r="E98" s="334">
        <v>4</v>
      </c>
      <c r="F98" s="336">
        <v>1</v>
      </c>
      <c r="G98" s="335">
        <f t="shared" si="4"/>
        <v>4</v>
      </c>
      <c r="H98" s="336"/>
      <c r="I98" s="336"/>
    </row>
    <row r="99" spans="1:9" s="121" customFormat="1" ht="21.75">
      <c r="A99" s="333"/>
      <c r="B99" s="334" t="s">
        <v>2187</v>
      </c>
      <c r="C99" s="333" t="s">
        <v>2186</v>
      </c>
      <c r="D99" s="333" t="s">
        <v>614</v>
      </c>
      <c r="E99" s="334">
        <v>4</v>
      </c>
      <c r="F99" s="336">
        <v>18</v>
      </c>
      <c r="G99" s="335">
        <f t="shared" si="4"/>
        <v>72</v>
      </c>
      <c r="H99" s="337" t="s">
        <v>3105</v>
      </c>
      <c r="I99" s="337"/>
    </row>
    <row r="100" spans="1:9" s="121" customFormat="1" ht="21.75">
      <c r="A100" s="333"/>
      <c r="B100" s="334" t="s">
        <v>1407</v>
      </c>
      <c r="C100" s="333" t="s">
        <v>112</v>
      </c>
      <c r="D100" s="333" t="s">
        <v>614</v>
      </c>
      <c r="E100" s="334">
        <v>4</v>
      </c>
      <c r="F100" s="336">
        <v>19</v>
      </c>
      <c r="G100" s="335">
        <f t="shared" si="4"/>
        <v>76</v>
      </c>
      <c r="H100" s="337" t="s">
        <v>3105</v>
      </c>
      <c r="I100" s="337"/>
    </row>
    <row r="101" spans="1:9" s="121" customFormat="1" ht="21.75">
      <c r="A101" s="333"/>
      <c r="B101" s="334" t="s">
        <v>1746</v>
      </c>
      <c r="C101" s="333" t="s">
        <v>1745</v>
      </c>
      <c r="D101" s="333" t="s">
        <v>614</v>
      </c>
      <c r="E101" s="334">
        <v>4</v>
      </c>
      <c r="F101" s="336">
        <v>11</v>
      </c>
      <c r="G101" s="335">
        <f t="shared" si="4"/>
        <v>44</v>
      </c>
      <c r="H101" s="337" t="s">
        <v>3105</v>
      </c>
      <c r="I101" s="337"/>
    </row>
    <row r="102" spans="1:9" s="121" customFormat="1" ht="21.75">
      <c r="A102" s="333"/>
      <c r="B102" s="334" t="s">
        <v>1409</v>
      </c>
      <c r="C102" s="333" t="s">
        <v>1408</v>
      </c>
      <c r="D102" s="333" t="s">
        <v>276</v>
      </c>
      <c r="E102" s="334">
        <v>4</v>
      </c>
      <c r="F102" s="336">
        <f>SUM(F103:F104)</f>
        <v>150</v>
      </c>
      <c r="G102" s="335">
        <f t="shared" si="4"/>
        <v>600</v>
      </c>
      <c r="H102" s="337" t="s">
        <v>3105</v>
      </c>
      <c r="I102" s="337"/>
    </row>
    <row r="103" spans="1:9" s="121" customFormat="1" ht="21.75">
      <c r="A103" s="333"/>
      <c r="B103" s="334"/>
      <c r="C103" s="333"/>
      <c r="D103" s="333" t="s">
        <v>614</v>
      </c>
      <c r="E103" s="334">
        <v>4</v>
      </c>
      <c r="F103" s="336">
        <v>68</v>
      </c>
      <c r="G103" s="335">
        <f t="shared" si="4"/>
        <v>272</v>
      </c>
      <c r="H103" s="336"/>
      <c r="I103" s="336"/>
    </row>
    <row r="104" spans="1:9" s="121" customFormat="1" ht="21.75">
      <c r="A104" s="333"/>
      <c r="B104" s="334"/>
      <c r="C104" s="333"/>
      <c r="D104" s="333" t="s">
        <v>289</v>
      </c>
      <c r="E104" s="334">
        <v>4</v>
      </c>
      <c r="F104" s="336">
        <v>82</v>
      </c>
      <c r="G104" s="335">
        <f t="shared" si="4"/>
        <v>328</v>
      </c>
      <c r="H104" s="336"/>
      <c r="I104" s="336"/>
    </row>
    <row r="105" spans="1:9" s="121" customFormat="1" ht="21.75">
      <c r="A105" s="333"/>
      <c r="B105" s="334" t="s">
        <v>1005</v>
      </c>
      <c r="C105" s="333" t="s">
        <v>625</v>
      </c>
      <c r="D105" s="333" t="s">
        <v>276</v>
      </c>
      <c r="E105" s="334">
        <v>2</v>
      </c>
      <c r="F105" s="336">
        <f>SUM(F106:F107)</f>
        <v>82</v>
      </c>
      <c r="G105" s="335">
        <f t="shared" si="4"/>
        <v>164</v>
      </c>
      <c r="H105" s="337" t="s">
        <v>3092</v>
      </c>
      <c r="I105" s="337"/>
    </row>
    <row r="106" spans="1:9" s="121" customFormat="1" ht="21.75">
      <c r="A106" s="333"/>
      <c r="B106" s="334"/>
      <c r="C106" s="333"/>
      <c r="D106" s="333" t="s">
        <v>614</v>
      </c>
      <c r="E106" s="334">
        <v>2</v>
      </c>
      <c r="F106" s="336">
        <v>79</v>
      </c>
      <c r="G106" s="335">
        <f t="shared" si="4"/>
        <v>158</v>
      </c>
      <c r="H106" s="336"/>
      <c r="I106" s="336"/>
    </row>
    <row r="107" spans="1:9" s="121" customFormat="1" ht="21.75">
      <c r="A107" s="333"/>
      <c r="B107" s="334"/>
      <c r="C107" s="333"/>
      <c r="D107" s="333" t="s">
        <v>289</v>
      </c>
      <c r="E107" s="334">
        <v>2</v>
      </c>
      <c r="F107" s="336">
        <v>3</v>
      </c>
      <c r="G107" s="335">
        <f t="shared" si="4"/>
        <v>6</v>
      </c>
      <c r="H107" s="336"/>
      <c r="I107" s="336"/>
    </row>
    <row r="108" spans="1:9" s="121" customFormat="1" ht="21.75">
      <c r="A108" s="333"/>
      <c r="B108" s="334" t="s">
        <v>1514</v>
      </c>
      <c r="C108" s="333" t="s">
        <v>1513</v>
      </c>
      <c r="D108" s="333" t="s">
        <v>614</v>
      </c>
      <c r="E108" s="334">
        <v>12</v>
      </c>
      <c r="F108" s="336">
        <v>1</v>
      </c>
      <c r="G108" s="335">
        <f t="shared" si="4"/>
        <v>12</v>
      </c>
      <c r="H108" s="337" t="s">
        <v>3092</v>
      </c>
      <c r="I108" s="337"/>
    </row>
    <row r="109" spans="1:9" s="121" customFormat="1" ht="21.75">
      <c r="A109" s="333"/>
      <c r="B109" s="334" t="s">
        <v>2183</v>
      </c>
      <c r="C109" s="333" t="s">
        <v>2182</v>
      </c>
      <c r="D109" s="333" t="s">
        <v>614</v>
      </c>
      <c r="E109" s="334">
        <v>4</v>
      </c>
      <c r="F109" s="336">
        <v>4</v>
      </c>
      <c r="G109" s="335">
        <f t="shared" si="4"/>
        <v>16</v>
      </c>
      <c r="H109" s="337" t="s">
        <v>3105</v>
      </c>
      <c r="I109" s="337"/>
    </row>
    <row r="110" spans="1:9" s="121" customFormat="1" ht="21.75">
      <c r="A110" s="333"/>
      <c r="B110" s="334" t="s">
        <v>1740</v>
      </c>
      <c r="C110" s="333" t="s">
        <v>2847</v>
      </c>
      <c r="D110" s="333" t="s">
        <v>276</v>
      </c>
      <c r="E110" s="334">
        <v>4</v>
      </c>
      <c r="F110" s="336">
        <f>SUM(F111:F112)</f>
        <v>86</v>
      </c>
      <c r="G110" s="335">
        <f t="shared" si="4"/>
        <v>344</v>
      </c>
      <c r="H110" s="337" t="s">
        <v>3105</v>
      </c>
      <c r="I110" s="337"/>
    </row>
    <row r="111" spans="1:9" s="121" customFormat="1" ht="21.75">
      <c r="A111" s="333"/>
      <c r="B111" s="334"/>
      <c r="C111" s="333"/>
      <c r="D111" s="333" t="s">
        <v>614</v>
      </c>
      <c r="E111" s="334">
        <v>4</v>
      </c>
      <c r="F111" s="336">
        <v>34</v>
      </c>
      <c r="G111" s="335">
        <f t="shared" si="4"/>
        <v>136</v>
      </c>
      <c r="H111" s="336"/>
      <c r="I111" s="336"/>
    </row>
    <row r="112" spans="1:9" s="121" customFormat="1" ht="21.75">
      <c r="A112" s="333"/>
      <c r="B112" s="334"/>
      <c r="C112" s="333"/>
      <c r="D112" s="333" t="s">
        <v>289</v>
      </c>
      <c r="E112" s="334">
        <v>4</v>
      </c>
      <c r="F112" s="336">
        <v>52</v>
      </c>
      <c r="G112" s="335">
        <f t="shared" si="4"/>
        <v>208</v>
      </c>
      <c r="H112" s="336"/>
      <c r="I112" s="336"/>
    </row>
    <row r="113" spans="1:9" s="121" customFormat="1" ht="21.75">
      <c r="A113" s="333"/>
      <c r="B113" s="334" t="s">
        <v>1960</v>
      </c>
      <c r="C113" s="333" t="s">
        <v>629</v>
      </c>
      <c r="D113" s="333" t="s">
        <v>614</v>
      </c>
      <c r="E113" s="334">
        <v>10</v>
      </c>
      <c r="F113" s="336">
        <v>76</v>
      </c>
      <c r="G113" s="335">
        <f t="shared" si="4"/>
        <v>760</v>
      </c>
      <c r="H113" s="337" t="s">
        <v>3092</v>
      </c>
      <c r="I113" s="337"/>
    </row>
    <row r="114" spans="1:9" s="121" customFormat="1" ht="21.75">
      <c r="A114" s="333"/>
      <c r="B114" s="334" t="s">
        <v>1961</v>
      </c>
      <c r="C114" s="333" t="s">
        <v>1953</v>
      </c>
      <c r="D114" s="333" t="s">
        <v>614</v>
      </c>
      <c r="E114" s="334">
        <v>10</v>
      </c>
      <c r="F114" s="336">
        <v>1</v>
      </c>
      <c r="G114" s="335">
        <f t="shared" si="4"/>
        <v>10</v>
      </c>
      <c r="H114" s="337" t="s">
        <v>3092</v>
      </c>
      <c r="I114" s="337"/>
    </row>
    <row r="115" spans="1:9" s="121" customFormat="1" ht="21.75">
      <c r="A115" s="333"/>
      <c r="B115" s="334" t="s">
        <v>2350</v>
      </c>
      <c r="C115" s="333" t="s">
        <v>2349</v>
      </c>
      <c r="D115" s="333" t="s">
        <v>614</v>
      </c>
      <c r="E115" s="334">
        <v>12</v>
      </c>
      <c r="F115" s="336">
        <v>1</v>
      </c>
      <c r="G115" s="335">
        <f t="shared" si="4"/>
        <v>12</v>
      </c>
      <c r="H115" s="337" t="s">
        <v>3092</v>
      </c>
      <c r="I115" s="337"/>
    </row>
    <row r="116" spans="1:9" s="143" customFormat="1" ht="21" customHeight="1">
      <c r="A116" s="140" t="s">
        <v>610</v>
      </c>
      <c r="B116" s="141"/>
      <c r="C116" s="140" t="s">
        <v>276</v>
      </c>
      <c r="D116" s="142"/>
      <c r="E116" s="142">
        <f aca="true" t="shared" si="5" ref="E116:G117">SUM(E119,E157,E229,E236,E287)</f>
        <v>406</v>
      </c>
      <c r="F116" s="142">
        <f t="shared" si="5"/>
        <v>12516</v>
      </c>
      <c r="G116" s="142">
        <f t="shared" si="5"/>
        <v>36602</v>
      </c>
      <c r="H116" s="142"/>
      <c r="I116" s="142"/>
    </row>
    <row r="117" spans="1:9" s="143" customFormat="1" ht="21" customHeight="1">
      <c r="A117" s="140"/>
      <c r="B117" s="141"/>
      <c r="C117" s="140" t="s">
        <v>610</v>
      </c>
      <c r="D117" s="142"/>
      <c r="E117" s="142">
        <f t="shared" si="5"/>
        <v>406</v>
      </c>
      <c r="F117" s="142">
        <f t="shared" si="5"/>
        <v>5490</v>
      </c>
      <c r="G117" s="142">
        <f t="shared" si="5"/>
        <v>18962</v>
      </c>
      <c r="H117" s="142"/>
      <c r="I117" s="142"/>
    </row>
    <row r="118" spans="1:9" s="143" customFormat="1" ht="21" customHeight="1">
      <c r="A118" s="140"/>
      <c r="B118" s="141"/>
      <c r="C118" s="140" t="s">
        <v>289</v>
      </c>
      <c r="D118" s="141"/>
      <c r="E118" s="142"/>
      <c r="F118" s="142">
        <f>SUM(F121,F159,F231,F238,F289)</f>
        <v>7026</v>
      </c>
      <c r="G118" s="142">
        <f>SUM(G121,G159,G231,G238,G289)</f>
        <v>17640</v>
      </c>
      <c r="H118" s="142"/>
      <c r="I118" s="142"/>
    </row>
    <row r="119" spans="1:9" s="143" customFormat="1" ht="21" customHeight="1">
      <c r="A119" s="144" t="s">
        <v>359</v>
      </c>
      <c r="B119" s="145"/>
      <c r="C119" s="144" t="s">
        <v>276</v>
      </c>
      <c r="D119" s="144" t="s">
        <v>276</v>
      </c>
      <c r="E119" s="146">
        <f>SUM(E120)</f>
        <v>80</v>
      </c>
      <c r="F119" s="146">
        <f aca="true" t="shared" si="6" ref="F119:G121">SUM(F122+F146)</f>
        <v>2712</v>
      </c>
      <c r="G119" s="146">
        <f t="shared" si="6"/>
        <v>4978</v>
      </c>
      <c r="H119" s="146"/>
      <c r="I119" s="146"/>
    </row>
    <row r="120" spans="1:9" s="143" customFormat="1" ht="21" customHeight="1">
      <c r="A120" s="144"/>
      <c r="B120" s="145"/>
      <c r="C120" s="144" t="s">
        <v>610</v>
      </c>
      <c r="D120" s="147" t="s">
        <v>610</v>
      </c>
      <c r="E120" s="146">
        <f>SUM(E123+E147)</f>
        <v>80</v>
      </c>
      <c r="F120" s="146">
        <f t="shared" si="6"/>
        <v>810</v>
      </c>
      <c r="G120" s="146">
        <f t="shared" si="6"/>
        <v>2158</v>
      </c>
      <c r="H120" s="146"/>
      <c r="I120" s="146"/>
    </row>
    <row r="121" spans="1:9" s="143" customFormat="1" ht="21" customHeight="1">
      <c r="A121" s="144"/>
      <c r="B121" s="145"/>
      <c r="C121" s="144" t="s">
        <v>289</v>
      </c>
      <c r="D121" s="144" t="s">
        <v>289</v>
      </c>
      <c r="E121" s="146"/>
      <c r="F121" s="146">
        <f t="shared" si="6"/>
        <v>1902</v>
      </c>
      <c r="G121" s="146">
        <f t="shared" si="6"/>
        <v>2820</v>
      </c>
      <c r="H121" s="146"/>
      <c r="I121" s="146"/>
    </row>
    <row r="122" spans="1:9" s="271" customFormat="1" ht="21" customHeight="1">
      <c r="A122" s="267" t="s">
        <v>2805</v>
      </c>
      <c r="B122" s="268"/>
      <c r="C122" s="267"/>
      <c r="D122" s="267" t="s">
        <v>276</v>
      </c>
      <c r="E122" s="269">
        <f>SUM(E123)</f>
        <v>68</v>
      </c>
      <c r="F122" s="270">
        <f>SUM(F125:F136,F139,F142,F145)</f>
        <v>555</v>
      </c>
      <c r="G122" s="270">
        <f>SUM(G125:G136,G139,G142,G145)</f>
        <v>2138</v>
      </c>
      <c r="H122" s="270"/>
      <c r="I122" s="270"/>
    </row>
    <row r="123" spans="1:9" s="271" customFormat="1" ht="21" customHeight="1">
      <c r="A123" s="267"/>
      <c r="B123" s="268"/>
      <c r="C123" s="267"/>
      <c r="D123" s="267" t="s">
        <v>610</v>
      </c>
      <c r="E123" s="269">
        <f>SUM(E125:E135,E137,E140,E143,E145)</f>
        <v>68</v>
      </c>
      <c r="F123" s="270">
        <f>SUM(F125:F135,F137,F140,F143,F145)</f>
        <v>552</v>
      </c>
      <c r="G123" s="270">
        <f>SUM(G125:G135,G137,G140,G143,G145)</f>
        <v>2126</v>
      </c>
      <c r="H123" s="270"/>
      <c r="I123" s="270"/>
    </row>
    <row r="124" spans="1:9" s="271" customFormat="1" ht="21" customHeight="1">
      <c r="A124" s="267"/>
      <c r="B124" s="268"/>
      <c r="C124" s="267"/>
      <c r="D124" s="267" t="s">
        <v>289</v>
      </c>
      <c r="E124" s="269"/>
      <c r="F124" s="270">
        <f>SUM(F138,F141,F144)</f>
        <v>3</v>
      </c>
      <c r="G124" s="270">
        <f>SUM(G138,G141,G144)</f>
        <v>12</v>
      </c>
      <c r="H124" s="270"/>
      <c r="I124" s="270"/>
    </row>
    <row r="125" spans="1:9" s="121" customFormat="1" ht="21" customHeight="1">
      <c r="A125" s="333"/>
      <c r="B125" s="334" t="s">
        <v>3048</v>
      </c>
      <c r="C125" s="333" t="s">
        <v>3047</v>
      </c>
      <c r="D125" s="333" t="s">
        <v>610</v>
      </c>
      <c r="E125" s="334">
        <v>4</v>
      </c>
      <c r="F125" s="335">
        <v>2</v>
      </c>
      <c r="G125" s="335">
        <f aca="true" t="shared" si="7" ref="G125:G145">SUM(E125*F125)</f>
        <v>8</v>
      </c>
      <c r="H125" s="162"/>
      <c r="I125" s="162"/>
    </row>
    <row r="126" spans="1:9" s="121" customFormat="1" ht="21" customHeight="1">
      <c r="A126" s="333"/>
      <c r="B126" s="334" t="s">
        <v>2149</v>
      </c>
      <c r="C126" s="333" t="s">
        <v>2148</v>
      </c>
      <c r="D126" s="333" t="s">
        <v>610</v>
      </c>
      <c r="E126" s="334">
        <v>4</v>
      </c>
      <c r="F126" s="335">
        <v>51</v>
      </c>
      <c r="G126" s="335">
        <f t="shared" si="7"/>
        <v>204</v>
      </c>
      <c r="H126" s="338" t="s">
        <v>3107</v>
      </c>
      <c r="I126" s="338"/>
    </row>
    <row r="127" spans="1:9" s="121" customFormat="1" ht="21" customHeight="1">
      <c r="A127" s="333"/>
      <c r="B127" s="334" t="s">
        <v>2153</v>
      </c>
      <c r="C127" s="333" t="s">
        <v>2152</v>
      </c>
      <c r="D127" s="333" t="s">
        <v>610</v>
      </c>
      <c r="E127" s="334">
        <v>4</v>
      </c>
      <c r="F127" s="335">
        <v>49</v>
      </c>
      <c r="G127" s="335">
        <f t="shared" si="7"/>
        <v>196</v>
      </c>
      <c r="H127" s="338" t="s">
        <v>3106</v>
      </c>
      <c r="I127" s="338"/>
    </row>
    <row r="128" spans="1:9" s="121" customFormat="1" ht="21" customHeight="1">
      <c r="A128" s="333"/>
      <c r="B128" s="334" t="s">
        <v>978</v>
      </c>
      <c r="C128" s="333" t="s">
        <v>977</v>
      </c>
      <c r="D128" s="333" t="s">
        <v>610</v>
      </c>
      <c r="E128" s="334">
        <v>4</v>
      </c>
      <c r="F128" s="335">
        <v>49</v>
      </c>
      <c r="G128" s="335">
        <f t="shared" si="7"/>
        <v>196</v>
      </c>
      <c r="H128" s="338" t="s">
        <v>3108</v>
      </c>
      <c r="I128" s="338"/>
    </row>
    <row r="129" spans="1:9" s="121" customFormat="1" ht="21" customHeight="1">
      <c r="A129" s="333"/>
      <c r="B129" s="334" t="s">
        <v>2519</v>
      </c>
      <c r="C129" s="333" t="s">
        <v>2518</v>
      </c>
      <c r="D129" s="333" t="s">
        <v>610</v>
      </c>
      <c r="E129" s="334">
        <v>4</v>
      </c>
      <c r="F129" s="335">
        <v>56</v>
      </c>
      <c r="G129" s="335">
        <f t="shared" si="7"/>
        <v>224</v>
      </c>
      <c r="H129" s="338" t="s">
        <v>3109</v>
      </c>
      <c r="I129" s="338"/>
    </row>
    <row r="130" spans="1:9" s="121" customFormat="1" ht="21" customHeight="1">
      <c r="A130" s="333"/>
      <c r="B130" s="334" t="s">
        <v>2151</v>
      </c>
      <c r="C130" s="333" t="s">
        <v>2150</v>
      </c>
      <c r="D130" s="333" t="s">
        <v>610</v>
      </c>
      <c r="E130" s="334">
        <v>4</v>
      </c>
      <c r="F130" s="335">
        <v>49</v>
      </c>
      <c r="G130" s="335">
        <f t="shared" si="7"/>
        <v>196</v>
      </c>
      <c r="H130" s="338" t="s">
        <v>3109</v>
      </c>
      <c r="I130" s="338"/>
    </row>
    <row r="131" spans="1:9" s="121" customFormat="1" ht="21" customHeight="1">
      <c r="A131" s="333"/>
      <c r="B131" s="334" t="s">
        <v>1467</v>
      </c>
      <c r="C131" s="333" t="s">
        <v>1468</v>
      </c>
      <c r="D131" s="333" t="s">
        <v>610</v>
      </c>
      <c r="E131" s="334">
        <v>8</v>
      </c>
      <c r="F131" s="335">
        <v>2</v>
      </c>
      <c r="G131" s="335">
        <f t="shared" si="7"/>
        <v>16</v>
      </c>
      <c r="H131" s="338" t="s">
        <v>3106</v>
      </c>
      <c r="I131" s="338"/>
    </row>
    <row r="132" spans="1:9" s="121" customFormat="1" ht="21" customHeight="1">
      <c r="A132" s="333"/>
      <c r="B132" s="334" t="s">
        <v>1469</v>
      </c>
      <c r="C132" s="333" t="s">
        <v>629</v>
      </c>
      <c r="D132" s="333" t="s">
        <v>610</v>
      </c>
      <c r="E132" s="334">
        <v>10</v>
      </c>
      <c r="F132" s="335">
        <v>4</v>
      </c>
      <c r="G132" s="335">
        <f t="shared" si="7"/>
        <v>40</v>
      </c>
      <c r="H132" s="338" t="s">
        <v>3110</v>
      </c>
      <c r="I132" s="338"/>
    </row>
    <row r="133" spans="1:9" s="121" customFormat="1" ht="21" customHeight="1">
      <c r="A133" s="333"/>
      <c r="B133" s="334" t="s">
        <v>1925</v>
      </c>
      <c r="C133" s="333" t="s">
        <v>1924</v>
      </c>
      <c r="D133" s="333" t="s">
        <v>610</v>
      </c>
      <c r="E133" s="334">
        <v>2</v>
      </c>
      <c r="F133" s="335">
        <v>57</v>
      </c>
      <c r="G133" s="335">
        <f t="shared" si="7"/>
        <v>114</v>
      </c>
      <c r="H133" s="338" t="s">
        <v>3106</v>
      </c>
      <c r="I133" s="338"/>
    </row>
    <row r="134" spans="1:9" s="121" customFormat="1" ht="21" customHeight="1">
      <c r="A134" s="333"/>
      <c r="B134" s="334" t="s">
        <v>2517</v>
      </c>
      <c r="C134" s="333" t="s">
        <v>2516</v>
      </c>
      <c r="D134" s="333" t="s">
        <v>610</v>
      </c>
      <c r="E134" s="334">
        <v>4</v>
      </c>
      <c r="F134" s="335">
        <v>40</v>
      </c>
      <c r="G134" s="335">
        <f t="shared" si="7"/>
        <v>160</v>
      </c>
      <c r="H134" s="338" t="s">
        <v>3106</v>
      </c>
      <c r="I134" s="338"/>
    </row>
    <row r="135" spans="1:9" s="121" customFormat="1" ht="21" customHeight="1">
      <c r="A135" s="333"/>
      <c r="B135" s="334" t="s">
        <v>2515</v>
      </c>
      <c r="C135" s="333" t="s">
        <v>2514</v>
      </c>
      <c r="D135" s="333" t="s">
        <v>610</v>
      </c>
      <c r="E135" s="334">
        <v>4</v>
      </c>
      <c r="F135" s="335">
        <v>39</v>
      </c>
      <c r="G135" s="335">
        <f t="shared" si="7"/>
        <v>156</v>
      </c>
      <c r="H135" s="338" t="s">
        <v>3106</v>
      </c>
      <c r="I135" s="338"/>
    </row>
    <row r="136" spans="1:9" s="121" customFormat="1" ht="21" customHeight="1">
      <c r="A136" s="333"/>
      <c r="B136" s="334" t="s">
        <v>3046</v>
      </c>
      <c r="C136" s="333" t="s">
        <v>3045</v>
      </c>
      <c r="D136" s="333" t="s">
        <v>276</v>
      </c>
      <c r="E136" s="334">
        <v>4</v>
      </c>
      <c r="F136" s="335">
        <f>SUM(F137:F138)</f>
        <v>47</v>
      </c>
      <c r="G136" s="335">
        <f t="shared" si="7"/>
        <v>188</v>
      </c>
      <c r="H136" s="338" t="s">
        <v>3106</v>
      </c>
      <c r="I136" s="338"/>
    </row>
    <row r="137" spans="1:9" s="121" customFormat="1" ht="21" customHeight="1">
      <c r="A137" s="333"/>
      <c r="B137" s="334"/>
      <c r="C137" s="333"/>
      <c r="D137" s="333" t="s">
        <v>610</v>
      </c>
      <c r="E137" s="334">
        <v>4</v>
      </c>
      <c r="F137" s="335">
        <v>46</v>
      </c>
      <c r="G137" s="335">
        <f t="shared" si="7"/>
        <v>184</v>
      </c>
      <c r="H137" s="162"/>
      <c r="I137" s="162"/>
    </row>
    <row r="138" spans="1:9" s="121" customFormat="1" ht="21" customHeight="1">
      <c r="A138" s="333"/>
      <c r="B138" s="334"/>
      <c r="C138" s="333"/>
      <c r="D138" s="333" t="s">
        <v>289</v>
      </c>
      <c r="E138" s="334">
        <v>4</v>
      </c>
      <c r="F138" s="335">
        <v>1</v>
      </c>
      <c r="G138" s="335">
        <f t="shared" si="7"/>
        <v>4</v>
      </c>
      <c r="H138" s="162"/>
      <c r="I138" s="162"/>
    </row>
    <row r="139" spans="1:9" s="121" customFormat="1" ht="21" customHeight="1">
      <c r="A139" s="333"/>
      <c r="B139" s="334" t="s">
        <v>3044</v>
      </c>
      <c r="C139" s="333" t="s">
        <v>3043</v>
      </c>
      <c r="D139" s="333" t="s">
        <v>276</v>
      </c>
      <c r="E139" s="334">
        <v>4</v>
      </c>
      <c r="F139" s="335">
        <f>SUM(F140:F141)</f>
        <v>42</v>
      </c>
      <c r="G139" s="335">
        <f t="shared" si="7"/>
        <v>168</v>
      </c>
      <c r="H139" s="338" t="s">
        <v>3106</v>
      </c>
      <c r="I139" s="338"/>
    </row>
    <row r="140" spans="1:9" s="121" customFormat="1" ht="21" customHeight="1">
      <c r="A140" s="333"/>
      <c r="B140" s="334"/>
      <c r="C140" s="333"/>
      <c r="D140" s="333" t="s">
        <v>610</v>
      </c>
      <c r="E140" s="334">
        <v>4</v>
      </c>
      <c r="F140" s="335">
        <v>41</v>
      </c>
      <c r="G140" s="335">
        <f t="shared" si="7"/>
        <v>164</v>
      </c>
      <c r="H140" s="162"/>
      <c r="I140" s="162"/>
    </row>
    <row r="141" spans="1:9" s="121" customFormat="1" ht="21" customHeight="1">
      <c r="A141" s="333"/>
      <c r="B141" s="334"/>
      <c r="C141" s="333"/>
      <c r="D141" s="333" t="s">
        <v>289</v>
      </c>
      <c r="E141" s="334">
        <v>4</v>
      </c>
      <c r="F141" s="335">
        <v>1</v>
      </c>
      <c r="G141" s="335">
        <f t="shared" si="7"/>
        <v>4</v>
      </c>
      <c r="H141" s="162"/>
      <c r="I141" s="162"/>
    </row>
    <row r="142" spans="1:9" s="121" customFormat="1" ht="21" customHeight="1">
      <c r="A142" s="333"/>
      <c r="B142" s="334" t="s">
        <v>3042</v>
      </c>
      <c r="C142" s="333" t="s">
        <v>3041</v>
      </c>
      <c r="D142" s="333" t="s">
        <v>276</v>
      </c>
      <c r="E142" s="334">
        <v>4</v>
      </c>
      <c r="F142" s="335">
        <f>SUM(F143:F144)</f>
        <v>41</v>
      </c>
      <c r="G142" s="335">
        <f t="shared" si="7"/>
        <v>164</v>
      </c>
      <c r="H142" s="338" t="s">
        <v>3107</v>
      </c>
      <c r="I142" s="338"/>
    </row>
    <row r="143" spans="1:9" s="121" customFormat="1" ht="21" customHeight="1">
      <c r="A143" s="333"/>
      <c r="B143" s="334"/>
      <c r="C143" s="333"/>
      <c r="D143" s="333" t="s">
        <v>610</v>
      </c>
      <c r="E143" s="334">
        <v>4</v>
      </c>
      <c r="F143" s="335">
        <v>40</v>
      </c>
      <c r="G143" s="335">
        <f t="shared" si="7"/>
        <v>160</v>
      </c>
      <c r="H143" s="162"/>
      <c r="I143" s="162"/>
    </row>
    <row r="144" spans="1:9" s="121" customFormat="1" ht="21" customHeight="1">
      <c r="A144" s="333"/>
      <c r="B144" s="334"/>
      <c r="C144" s="333"/>
      <c r="D144" s="333" t="s">
        <v>289</v>
      </c>
      <c r="E144" s="334">
        <v>4</v>
      </c>
      <c r="F144" s="335">
        <v>1</v>
      </c>
      <c r="G144" s="335">
        <f t="shared" si="7"/>
        <v>4</v>
      </c>
      <c r="H144" s="162"/>
      <c r="I144" s="162"/>
    </row>
    <row r="145" spans="1:9" s="121" customFormat="1" ht="21" customHeight="1">
      <c r="A145" s="333"/>
      <c r="B145" s="334" t="s">
        <v>2513</v>
      </c>
      <c r="C145" s="333" t="s">
        <v>2512</v>
      </c>
      <c r="D145" s="333" t="s">
        <v>610</v>
      </c>
      <c r="E145" s="334">
        <v>4</v>
      </c>
      <c r="F145" s="335">
        <v>27</v>
      </c>
      <c r="G145" s="335">
        <f t="shared" si="7"/>
        <v>108</v>
      </c>
      <c r="H145" s="338" t="s">
        <v>3108</v>
      </c>
      <c r="I145" s="338"/>
    </row>
    <row r="146" spans="1:9" s="271" customFormat="1" ht="21" customHeight="1">
      <c r="A146" s="267" t="s">
        <v>364</v>
      </c>
      <c r="B146" s="268"/>
      <c r="C146" s="267"/>
      <c r="D146" s="267" t="s">
        <v>276</v>
      </c>
      <c r="E146" s="269">
        <f>SUM(E147)</f>
        <v>12</v>
      </c>
      <c r="F146" s="270">
        <f>SUM(F149,F152:F153,F156)</f>
        <v>2157</v>
      </c>
      <c r="G146" s="270">
        <f>SUM(G149,G152:G153,G156)</f>
        <v>2840</v>
      </c>
      <c r="H146" s="270"/>
      <c r="I146" s="270"/>
    </row>
    <row r="147" spans="1:9" s="271" customFormat="1" ht="21" customHeight="1">
      <c r="A147" s="267"/>
      <c r="B147" s="268"/>
      <c r="C147" s="267"/>
      <c r="D147" s="267" t="s">
        <v>610</v>
      </c>
      <c r="E147" s="269">
        <f>SUM(E150,E152,E154,E156)</f>
        <v>12</v>
      </c>
      <c r="F147" s="270">
        <f>SUM(F150,F154)</f>
        <v>258</v>
      </c>
      <c r="G147" s="270">
        <f>SUM(G150,G154)</f>
        <v>32</v>
      </c>
      <c r="H147" s="270"/>
      <c r="I147" s="270"/>
    </row>
    <row r="148" spans="1:9" s="271" customFormat="1" ht="21" customHeight="1">
      <c r="A148" s="267"/>
      <c r="B148" s="268"/>
      <c r="C148" s="267"/>
      <c r="D148" s="267" t="s">
        <v>289</v>
      </c>
      <c r="E148" s="269"/>
      <c r="F148" s="270">
        <f>SUM(F151,F152,F155,F156)</f>
        <v>1899</v>
      </c>
      <c r="G148" s="270">
        <f>SUM(G151,G152,G155,G156)</f>
        <v>2808</v>
      </c>
      <c r="H148" s="270"/>
      <c r="I148" s="270"/>
    </row>
    <row r="149" spans="1:9" s="121" customFormat="1" ht="21" customHeight="1">
      <c r="A149" s="333"/>
      <c r="B149" s="334" t="s">
        <v>438</v>
      </c>
      <c r="C149" s="333" t="s">
        <v>439</v>
      </c>
      <c r="D149" s="333" t="s">
        <v>276</v>
      </c>
      <c r="E149" s="334">
        <v>4</v>
      </c>
      <c r="F149" s="335">
        <f>SUM(F150:F151)</f>
        <v>148</v>
      </c>
      <c r="G149" s="335">
        <f aca="true" t="shared" si="8" ref="G149:G156">SUM(E149*F149)</f>
        <v>592</v>
      </c>
      <c r="H149" s="338" t="s">
        <v>3111</v>
      </c>
      <c r="I149" s="338"/>
    </row>
    <row r="150" spans="1:9" s="121" customFormat="1" ht="21" customHeight="1">
      <c r="A150" s="333"/>
      <c r="B150" s="334"/>
      <c r="C150" s="333"/>
      <c r="D150" s="333" t="s">
        <v>610</v>
      </c>
      <c r="E150" s="334">
        <v>4</v>
      </c>
      <c r="F150" s="335">
        <v>8</v>
      </c>
      <c r="G150" s="335">
        <f t="shared" si="8"/>
        <v>32</v>
      </c>
      <c r="H150" s="162"/>
      <c r="I150" s="162"/>
    </row>
    <row r="151" spans="1:9" s="121" customFormat="1" ht="21" customHeight="1">
      <c r="A151" s="333"/>
      <c r="B151" s="334"/>
      <c r="C151" s="333"/>
      <c r="D151" s="333" t="s">
        <v>289</v>
      </c>
      <c r="E151" s="334">
        <v>4</v>
      </c>
      <c r="F151" s="335">
        <v>140</v>
      </c>
      <c r="G151" s="335">
        <f t="shared" si="8"/>
        <v>560</v>
      </c>
      <c r="H151" s="162"/>
      <c r="I151" s="162"/>
    </row>
    <row r="152" spans="1:9" s="121" customFormat="1" ht="21" customHeight="1">
      <c r="A152" s="333"/>
      <c r="B152" s="334" t="s">
        <v>438</v>
      </c>
      <c r="C152" s="333" t="s">
        <v>439</v>
      </c>
      <c r="D152" s="333" t="s">
        <v>289</v>
      </c>
      <c r="E152" s="334">
        <v>4</v>
      </c>
      <c r="F152" s="335">
        <v>450</v>
      </c>
      <c r="G152" s="335">
        <f t="shared" si="8"/>
        <v>1800</v>
      </c>
      <c r="H152" s="338" t="s">
        <v>3111</v>
      </c>
      <c r="I152" s="338"/>
    </row>
    <row r="153" spans="1:9" s="121" customFormat="1" ht="21" customHeight="1">
      <c r="A153" s="333"/>
      <c r="B153" s="334" t="s">
        <v>3050</v>
      </c>
      <c r="C153" s="333" t="s">
        <v>3049</v>
      </c>
      <c r="D153" s="333" t="s">
        <v>276</v>
      </c>
      <c r="E153" s="334">
        <v>0</v>
      </c>
      <c r="F153" s="335">
        <f>SUM(F154:F155)</f>
        <v>1447</v>
      </c>
      <c r="G153" s="335">
        <f t="shared" si="8"/>
        <v>0</v>
      </c>
      <c r="H153" s="338" t="s">
        <v>3111</v>
      </c>
      <c r="I153" s="338"/>
    </row>
    <row r="154" spans="1:9" s="121" customFormat="1" ht="21" customHeight="1">
      <c r="A154" s="333"/>
      <c r="B154" s="334"/>
      <c r="C154" s="333"/>
      <c r="D154" s="333" t="s">
        <v>610</v>
      </c>
      <c r="E154" s="334"/>
      <c r="F154" s="335">
        <v>250</v>
      </c>
      <c r="G154" s="335">
        <f t="shared" si="8"/>
        <v>0</v>
      </c>
      <c r="H154" s="162"/>
      <c r="I154" s="162"/>
    </row>
    <row r="155" spans="1:9" s="121" customFormat="1" ht="21" customHeight="1">
      <c r="A155" s="333"/>
      <c r="B155" s="334"/>
      <c r="C155" s="333"/>
      <c r="D155" s="333" t="s">
        <v>289</v>
      </c>
      <c r="E155" s="334"/>
      <c r="F155" s="335">
        <v>1197</v>
      </c>
      <c r="G155" s="335">
        <f t="shared" si="8"/>
        <v>0</v>
      </c>
      <c r="H155" s="162"/>
      <c r="I155" s="162"/>
    </row>
    <row r="156" spans="1:9" s="121" customFormat="1" ht="21" customHeight="1">
      <c r="A156" s="333"/>
      <c r="B156" s="334" t="s">
        <v>2511</v>
      </c>
      <c r="C156" s="333" t="s">
        <v>2510</v>
      </c>
      <c r="D156" s="333" t="s">
        <v>289</v>
      </c>
      <c r="E156" s="334">
        <v>4</v>
      </c>
      <c r="F156" s="335">
        <v>112</v>
      </c>
      <c r="G156" s="335">
        <f t="shared" si="8"/>
        <v>448</v>
      </c>
      <c r="H156" s="338" t="s">
        <v>3111</v>
      </c>
      <c r="I156" s="338"/>
    </row>
    <row r="157" spans="1:9" s="143" customFormat="1" ht="21" customHeight="1">
      <c r="A157" s="144" t="s">
        <v>360</v>
      </c>
      <c r="B157" s="145"/>
      <c r="C157" s="144" t="s">
        <v>276</v>
      </c>
      <c r="D157" s="144" t="s">
        <v>276</v>
      </c>
      <c r="E157" s="146">
        <f>SUM(E158)</f>
        <v>152</v>
      </c>
      <c r="F157" s="146">
        <f aca="true" t="shared" si="9" ref="F157:G159">SUM(F160+F205)</f>
        <v>5319</v>
      </c>
      <c r="G157" s="146">
        <f t="shared" si="9"/>
        <v>14158</v>
      </c>
      <c r="H157" s="146"/>
      <c r="I157" s="146"/>
    </row>
    <row r="158" spans="1:9" s="143" customFormat="1" ht="21" customHeight="1">
      <c r="A158" s="144"/>
      <c r="B158" s="145"/>
      <c r="C158" s="144" t="s">
        <v>610</v>
      </c>
      <c r="D158" s="147" t="s">
        <v>610</v>
      </c>
      <c r="E158" s="146">
        <f>SUM(E161,E206)</f>
        <v>152</v>
      </c>
      <c r="F158" s="146">
        <f t="shared" si="9"/>
        <v>2867</v>
      </c>
      <c r="G158" s="146">
        <f t="shared" si="9"/>
        <v>9462</v>
      </c>
      <c r="H158" s="146"/>
      <c r="I158" s="146"/>
    </row>
    <row r="159" spans="1:9" s="143" customFormat="1" ht="21" customHeight="1">
      <c r="A159" s="144"/>
      <c r="B159" s="145"/>
      <c r="C159" s="144" t="s">
        <v>289</v>
      </c>
      <c r="D159" s="144" t="s">
        <v>289</v>
      </c>
      <c r="E159" s="146"/>
      <c r="F159" s="146">
        <f t="shared" si="9"/>
        <v>2452</v>
      </c>
      <c r="G159" s="146">
        <f t="shared" si="9"/>
        <v>4696</v>
      </c>
      <c r="H159" s="146"/>
      <c r="I159" s="146"/>
    </row>
    <row r="160" spans="1:9" s="151" customFormat="1" ht="21" customHeight="1">
      <c r="A160" s="148" t="s">
        <v>361</v>
      </c>
      <c r="B160" s="149"/>
      <c r="C160" s="148" t="s">
        <v>276</v>
      </c>
      <c r="D160" s="148" t="s">
        <v>276</v>
      </c>
      <c r="E160" s="150">
        <f>SUM(E161)</f>
        <v>74</v>
      </c>
      <c r="F160" s="150">
        <f aca="true" t="shared" si="10" ref="F160:G162">SUM(F163+F185)</f>
        <v>4322</v>
      </c>
      <c r="G160" s="150">
        <f t="shared" si="10"/>
        <v>10584</v>
      </c>
      <c r="H160" s="150"/>
      <c r="I160" s="150"/>
    </row>
    <row r="161" spans="1:9" s="151" customFormat="1" ht="21" customHeight="1">
      <c r="A161" s="148"/>
      <c r="B161" s="149"/>
      <c r="C161" s="148" t="s">
        <v>610</v>
      </c>
      <c r="D161" s="152" t="s">
        <v>610</v>
      </c>
      <c r="E161" s="150">
        <f>SUM(E164)</f>
        <v>74</v>
      </c>
      <c r="F161" s="150">
        <f t="shared" si="10"/>
        <v>1870</v>
      </c>
      <c r="G161" s="150">
        <f t="shared" si="10"/>
        <v>5888</v>
      </c>
      <c r="H161" s="150"/>
      <c r="I161" s="150"/>
    </row>
    <row r="162" spans="1:9" s="151" customFormat="1" ht="21" customHeight="1">
      <c r="A162" s="148"/>
      <c r="B162" s="149"/>
      <c r="C162" s="148" t="s">
        <v>289</v>
      </c>
      <c r="D162" s="148" t="s">
        <v>289</v>
      </c>
      <c r="E162" s="150"/>
      <c r="F162" s="150">
        <f t="shared" si="10"/>
        <v>2452</v>
      </c>
      <c r="G162" s="150">
        <f t="shared" si="10"/>
        <v>4696</v>
      </c>
      <c r="H162" s="150"/>
      <c r="I162" s="150"/>
    </row>
    <row r="163" spans="1:9" s="121" customFormat="1" ht="21" customHeight="1">
      <c r="A163" s="267" t="s">
        <v>2805</v>
      </c>
      <c r="B163" s="268"/>
      <c r="C163" s="267"/>
      <c r="D163" s="267" t="s">
        <v>276</v>
      </c>
      <c r="E163" s="269">
        <f>SUM(E164)</f>
        <v>74</v>
      </c>
      <c r="F163" s="270">
        <f>SUM(F164)</f>
        <v>1366</v>
      </c>
      <c r="G163" s="270">
        <f>SUM(G164)</f>
        <v>5176</v>
      </c>
      <c r="H163" s="270"/>
      <c r="I163" s="270"/>
    </row>
    <row r="164" spans="1:9" s="121" customFormat="1" ht="21" customHeight="1">
      <c r="A164" s="267"/>
      <c r="B164" s="268"/>
      <c r="C164" s="267"/>
      <c r="D164" s="267" t="s">
        <v>610</v>
      </c>
      <c r="E164" s="269">
        <f>SUM(E166:E183)</f>
        <v>74</v>
      </c>
      <c r="F164" s="270">
        <f>SUM(F166:F183)</f>
        <v>1366</v>
      </c>
      <c r="G164" s="270">
        <f>SUM(G166:G183)</f>
        <v>5176</v>
      </c>
      <c r="H164" s="270"/>
      <c r="I164" s="270"/>
    </row>
    <row r="165" spans="1:9" s="121" customFormat="1" ht="21" customHeight="1">
      <c r="A165" s="267"/>
      <c r="B165" s="268"/>
      <c r="C165" s="267"/>
      <c r="D165" s="267" t="s">
        <v>289</v>
      </c>
      <c r="E165" s="269"/>
      <c r="F165" s="270"/>
      <c r="G165" s="270"/>
      <c r="H165" s="270"/>
      <c r="I165" s="270"/>
    </row>
    <row r="166" spans="1:9" s="121" customFormat="1" ht="21" customHeight="1">
      <c r="A166" s="333"/>
      <c r="B166" s="334" t="s">
        <v>792</v>
      </c>
      <c r="C166" s="333" t="s">
        <v>791</v>
      </c>
      <c r="D166" s="333" t="s">
        <v>610</v>
      </c>
      <c r="E166" s="334">
        <v>4</v>
      </c>
      <c r="F166" s="336">
        <v>2</v>
      </c>
      <c r="G166" s="335">
        <f aca="true" t="shared" si="11" ref="G166:G183">SUM(E166*F166)</f>
        <v>8</v>
      </c>
      <c r="H166" s="338" t="s">
        <v>3106</v>
      </c>
      <c r="I166" s="338"/>
    </row>
    <row r="167" spans="1:9" s="121" customFormat="1" ht="21" customHeight="1">
      <c r="A167" s="333"/>
      <c r="B167" s="334" t="s">
        <v>790</v>
      </c>
      <c r="C167" s="333" t="s">
        <v>597</v>
      </c>
      <c r="D167" s="333" t="s">
        <v>610</v>
      </c>
      <c r="E167" s="334">
        <v>4</v>
      </c>
      <c r="F167" s="336">
        <v>1</v>
      </c>
      <c r="G167" s="335">
        <f t="shared" si="11"/>
        <v>4</v>
      </c>
      <c r="H167" s="338" t="s">
        <v>3106</v>
      </c>
      <c r="I167" s="338"/>
    </row>
    <row r="168" spans="1:9" s="121" customFormat="1" ht="21" customHeight="1">
      <c r="A168" s="333"/>
      <c r="B168" s="334" t="s">
        <v>863</v>
      </c>
      <c r="C168" s="333" t="s">
        <v>443</v>
      </c>
      <c r="D168" s="333" t="s">
        <v>610</v>
      </c>
      <c r="E168" s="334">
        <v>4</v>
      </c>
      <c r="F168" s="336">
        <v>114</v>
      </c>
      <c r="G168" s="335">
        <f t="shared" si="11"/>
        <v>456</v>
      </c>
      <c r="H168" s="338" t="s">
        <v>3106</v>
      </c>
      <c r="I168" s="338"/>
    </row>
    <row r="169" spans="1:9" s="121" customFormat="1" ht="21" customHeight="1">
      <c r="A169" s="333"/>
      <c r="B169" s="334" t="s">
        <v>732</v>
      </c>
      <c r="C169" s="333" t="s">
        <v>444</v>
      </c>
      <c r="D169" s="333" t="s">
        <v>610</v>
      </c>
      <c r="E169" s="334">
        <v>4</v>
      </c>
      <c r="F169" s="336">
        <v>115</v>
      </c>
      <c r="G169" s="335">
        <f t="shared" si="11"/>
        <v>460</v>
      </c>
      <c r="H169" s="338" t="s">
        <v>3106</v>
      </c>
      <c r="I169" s="338"/>
    </row>
    <row r="170" spans="1:9" s="121" customFormat="1" ht="21" customHeight="1">
      <c r="A170" s="333"/>
      <c r="B170" s="334" t="s">
        <v>864</v>
      </c>
      <c r="C170" s="333" t="s">
        <v>596</v>
      </c>
      <c r="D170" s="333" t="s">
        <v>610</v>
      </c>
      <c r="E170" s="334">
        <v>4</v>
      </c>
      <c r="F170" s="336">
        <v>118</v>
      </c>
      <c r="G170" s="335">
        <f t="shared" si="11"/>
        <v>472</v>
      </c>
      <c r="H170" s="338" t="s">
        <v>3106</v>
      </c>
      <c r="I170" s="338"/>
    </row>
    <row r="171" spans="1:9" s="121" customFormat="1" ht="21" customHeight="1">
      <c r="A171" s="333"/>
      <c r="B171" s="334" t="s">
        <v>789</v>
      </c>
      <c r="C171" s="333" t="s">
        <v>599</v>
      </c>
      <c r="D171" s="333" t="s">
        <v>610</v>
      </c>
      <c r="E171" s="334">
        <v>4</v>
      </c>
      <c r="F171" s="336">
        <v>116</v>
      </c>
      <c r="G171" s="335">
        <f t="shared" si="11"/>
        <v>464</v>
      </c>
      <c r="H171" s="338" t="s">
        <v>3386</v>
      </c>
      <c r="I171" s="338"/>
    </row>
    <row r="172" spans="1:9" s="121" customFormat="1" ht="21" customHeight="1">
      <c r="A172" s="333"/>
      <c r="B172" s="334" t="s">
        <v>2155</v>
      </c>
      <c r="C172" s="333" t="s">
        <v>2154</v>
      </c>
      <c r="D172" s="333" t="s">
        <v>610</v>
      </c>
      <c r="E172" s="334">
        <v>4</v>
      </c>
      <c r="F172" s="336">
        <v>33</v>
      </c>
      <c r="G172" s="335">
        <f t="shared" si="11"/>
        <v>132</v>
      </c>
      <c r="H172" s="338" t="s">
        <v>3386</v>
      </c>
      <c r="I172" s="338"/>
    </row>
    <row r="173" spans="1:9" s="121" customFormat="1" ht="21" customHeight="1">
      <c r="A173" s="333"/>
      <c r="B173" s="334" t="s">
        <v>866</v>
      </c>
      <c r="C173" s="333" t="s">
        <v>867</v>
      </c>
      <c r="D173" s="333" t="s">
        <v>610</v>
      </c>
      <c r="E173" s="334">
        <v>4</v>
      </c>
      <c r="F173" s="336">
        <v>45</v>
      </c>
      <c r="G173" s="335">
        <f t="shared" si="11"/>
        <v>180</v>
      </c>
      <c r="H173" s="338" t="s">
        <v>3386</v>
      </c>
      <c r="I173" s="338"/>
    </row>
    <row r="174" spans="1:9" s="121" customFormat="1" ht="21" customHeight="1">
      <c r="A174" s="333"/>
      <c r="B174" s="334" t="s">
        <v>868</v>
      </c>
      <c r="C174" s="333" t="s">
        <v>595</v>
      </c>
      <c r="D174" s="333" t="s">
        <v>610</v>
      </c>
      <c r="E174" s="334">
        <v>4</v>
      </c>
      <c r="F174" s="336">
        <v>20</v>
      </c>
      <c r="G174" s="335">
        <f t="shared" si="11"/>
        <v>80</v>
      </c>
      <c r="H174" s="338" t="s">
        <v>3386</v>
      </c>
      <c r="I174" s="338"/>
    </row>
    <row r="175" spans="1:9" s="121" customFormat="1" ht="21" customHeight="1">
      <c r="A175" s="333"/>
      <c r="B175" s="334" t="s">
        <v>1459</v>
      </c>
      <c r="C175" s="333" t="s">
        <v>601</v>
      </c>
      <c r="D175" s="333" t="s">
        <v>610</v>
      </c>
      <c r="E175" s="334">
        <v>4</v>
      </c>
      <c r="F175" s="336">
        <v>109</v>
      </c>
      <c r="G175" s="335">
        <f t="shared" si="11"/>
        <v>436</v>
      </c>
      <c r="H175" s="338" t="s">
        <v>3106</v>
      </c>
      <c r="I175" s="338"/>
    </row>
    <row r="176" spans="1:9" s="121" customFormat="1" ht="21" customHeight="1">
      <c r="A176" s="333"/>
      <c r="B176" s="334" t="s">
        <v>1460</v>
      </c>
      <c r="C176" s="333" t="s">
        <v>1461</v>
      </c>
      <c r="D176" s="333" t="s">
        <v>610</v>
      </c>
      <c r="E176" s="334">
        <v>4</v>
      </c>
      <c r="F176" s="336">
        <v>112</v>
      </c>
      <c r="G176" s="335">
        <f t="shared" si="11"/>
        <v>448</v>
      </c>
      <c r="H176" s="338" t="s">
        <v>3106</v>
      </c>
      <c r="I176" s="338"/>
    </row>
    <row r="177" spans="1:9" s="121" customFormat="1" ht="21" customHeight="1">
      <c r="A177" s="333"/>
      <c r="B177" s="334" t="s">
        <v>1462</v>
      </c>
      <c r="C177" s="333" t="s">
        <v>1463</v>
      </c>
      <c r="D177" s="333" t="s">
        <v>610</v>
      </c>
      <c r="E177" s="334">
        <v>4</v>
      </c>
      <c r="F177" s="336">
        <v>103</v>
      </c>
      <c r="G177" s="335">
        <f t="shared" si="11"/>
        <v>412</v>
      </c>
      <c r="H177" s="338" t="s">
        <v>3106</v>
      </c>
      <c r="I177" s="338"/>
    </row>
    <row r="178" spans="1:9" s="121" customFormat="1" ht="21" customHeight="1">
      <c r="A178" s="333"/>
      <c r="B178" s="334" t="s">
        <v>1464</v>
      </c>
      <c r="C178" s="333" t="s">
        <v>625</v>
      </c>
      <c r="D178" s="333" t="s">
        <v>610</v>
      </c>
      <c r="E178" s="334">
        <v>2</v>
      </c>
      <c r="F178" s="336">
        <v>1</v>
      </c>
      <c r="G178" s="335">
        <f t="shared" si="11"/>
        <v>2</v>
      </c>
      <c r="H178" s="338" t="s">
        <v>3110</v>
      </c>
      <c r="I178" s="338"/>
    </row>
    <row r="179" spans="1:9" s="121" customFormat="1" ht="21" customHeight="1">
      <c r="A179" s="333"/>
      <c r="B179" s="334" t="s">
        <v>2125</v>
      </c>
      <c r="C179" s="333" t="s">
        <v>2124</v>
      </c>
      <c r="D179" s="333" t="s">
        <v>610</v>
      </c>
      <c r="E179" s="334">
        <v>4</v>
      </c>
      <c r="F179" s="336">
        <v>93</v>
      </c>
      <c r="G179" s="335">
        <f t="shared" si="11"/>
        <v>372</v>
      </c>
      <c r="H179" s="338" t="s">
        <v>3106</v>
      </c>
      <c r="I179" s="338"/>
    </row>
    <row r="180" spans="1:9" s="121" customFormat="1" ht="21" customHeight="1">
      <c r="A180" s="333"/>
      <c r="B180" s="334" t="s">
        <v>2123</v>
      </c>
      <c r="C180" s="333" t="s">
        <v>2122</v>
      </c>
      <c r="D180" s="333" t="s">
        <v>610</v>
      </c>
      <c r="E180" s="334">
        <v>4</v>
      </c>
      <c r="F180" s="336">
        <v>91</v>
      </c>
      <c r="G180" s="335">
        <f t="shared" si="11"/>
        <v>364</v>
      </c>
      <c r="H180" s="338" t="s">
        <v>3106</v>
      </c>
      <c r="I180" s="338"/>
    </row>
    <row r="181" spans="1:9" s="121" customFormat="1" ht="21" customHeight="1">
      <c r="A181" s="333"/>
      <c r="B181" s="334" t="s">
        <v>2318</v>
      </c>
      <c r="C181" s="333" t="s">
        <v>1954</v>
      </c>
      <c r="D181" s="333" t="s">
        <v>610</v>
      </c>
      <c r="E181" s="334">
        <v>10</v>
      </c>
      <c r="F181" s="336">
        <v>1</v>
      </c>
      <c r="G181" s="335">
        <f t="shared" si="11"/>
        <v>10</v>
      </c>
      <c r="H181" s="338" t="s">
        <v>3110</v>
      </c>
      <c r="I181" s="338"/>
    </row>
    <row r="182" spans="1:9" s="121" customFormat="1" ht="21" customHeight="1">
      <c r="A182" s="333"/>
      <c r="B182" s="334" t="s">
        <v>2947</v>
      </c>
      <c r="C182" s="333" t="s">
        <v>791</v>
      </c>
      <c r="D182" s="333" t="s">
        <v>610</v>
      </c>
      <c r="E182" s="334">
        <v>3</v>
      </c>
      <c r="F182" s="336">
        <v>146</v>
      </c>
      <c r="G182" s="335">
        <f t="shared" si="11"/>
        <v>438</v>
      </c>
      <c r="H182" s="338" t="s">
        <v>3106</v>
      </c>
      <c r="I182" s="338"/>
    </row>
    <row r="183" spans="1:9" s="121" customFormat="1" ht="21" customHeight="1">
      <c r="A183" s="333"/>
      <c r="B183" s="334" t="s">
        <v>2946</v>
      </c>
      <c r="C183" s="333" t="s">
        <v>2945</v>
      </c>
      <c r="D183" s="333" t="s">
        <v>610</v>
      </c>
      <c r="E183" s="334">
        <v>3</v>
      </c>
      <c r="F183" s="336">
        <v>146</v>
      </c>
      <c r="G183" s="335">
        <f t="shared" si="11"/>
        <v>438</v>
      </c>
      <c r="H183" s="338" t="s">
        <v>3106</v>
      </c>
      <c r="I183" s="162"/>
    </row>
    <row r="184" spans="1:9" s="143" customFormat="1" ht="21" customHeight="1">
      <c r="A184" s="144" t="s">
        <v>3387</v>
      </c>
      <c r="B184" s="145"/>
      <c r="C184" s="144"/>
      <c r="D184" s="144"/>
      <c r="E184" s="146"/>
      <c r="F184" s="146"/>
      <c r="G184" s="146"/>
      <c r="H184" s="146"/>
      <c r="I184" s="146"/>
    </row>
    <row r="185" spans="1:9" s="271" customFormat="1" ht="21" customHeight="1">
      <c r="A185" s="267" t="s">
        <v>364</v>
      </c>
      <c r="B185" s="268"/>
      <c r="C185" s="267"/>
      <c r="D185" s="267" t="s">
        <v>276</v>
      </c>
      <c r="E185" s="269"/>
      <c r="F185" s="270">
        <f>SUM(F188,F191,F194:F196,F199,F202)</f>
        <v>2956</v>
      </c>
      <c r="G185" s="270">
        <f>SUM(G188,G191,G194:G196,G199,G202)</f>
        <v>5408</v>
      </c>
      <c r="H185" s="270"/>
      <c r="I185" s="270"/>
    </row>
    <row r="186" spans="1:9" s="271" customFormat="1" ht="21" customHeight="1">
      <c r="A186" s="267"/>
      <c r="B186" s="268"/>
      <c r="C186" s="267"/>
      <c r="D186" s="267" t="s">
        <v>610</v>
      </c>
      <c r="E186" s="269">
        <f>SUM(E189,E192,E194,E195,E197,E199,E203)</f>
        <v>20</v>
      </c>
      <c r="F186" s="270">
        <f>SUM(F189,F192,F197,F200,F203)</f>
        <v>504</v>
      </c>
      <c r="G186" s="270">
        <f>SUM(G189,G192,G197,G200,G203)</f>
        <v>712</v>
      </c>
      <c r="H186" s="270"/>
      <c r="I186" s="270"/>
    </row>
    <row r="187" spans="1:9" s="271" customFormat="1" ht="21" customHeight="1">
      <c r="A187" s="267"/>
      <c r="B187" s="268"/>
      <c r="C187" s="267"/>
      <c r="D187" s="267" t="s">
        <v>289</v>
      </c>
      <c r="E187" s="269"/>
      <c r="F187" s="270">
        <f>SUM(F190,F193:F195,F198,F201,F204)</f>
        <v>2452</v>
      </c>
      <c r="G187" s="270">
        <f>SUM(G190,G193:G195,G198,G201,G204)</f>
        <v>4696</v>
      </c>
      <c r="H187" s="270"/>
      <c r="I187" s="270"/>
    </row>
    <row r="188" spans="1:9" s="121" customFormat="1" ht="21" customHeight="1">
      <c r="A188" s="333"/>
      <c r="B188" s="334" t="s">
        <v>446</v>
      </c>
      <c r="C188" s="333" t="s">
        <v>445</v>
      </c>
      <c r="D188" s="333" t="s">
        <v>276</v>
      </c>
      <c r="E188" s="334">
        <v>4</v>
      </c>
      <c r="F188" s="335">
        <f>SUM(F189:F190)</f>
        <v>57</v>
      </c>
      <c r="G188" s="335">
        <f>SUM(E188*F188)</f>
        <v>228</v>
      </c>
      <c r="H188" s="338" t="s">
        <v>3512</v>
      </c>
      <c r="I188" s="338"/>
    </row>
    <row r="189" spans="1:9" s="121" customFormat="1" ht="21" customHeight="1">
      <c r="A189" s="333"/>
      <c r="B189" s="334"/>
      <c r="C189" s="333"/>
      <c r="D189" s="333" t="s">
        <v>610</v>
      </c>
      <c r="E189" s="334">
        <v>4</v>
      </c>
      <c r="F189" s="335">
        <v>43</v>
      </c>
      <c r="G189" s="335">
        <f>SUM(E189*F189)</f>
        <v>172</v>
      </c>
      <c r="H189" s="162"/>
      <c r="I189" s="162"/>
    </row>
    <row r="190" spans="1:9" s="121" customFormat="1" ht="21" customHeight="1">
      <c r="A190" s="333"/>
      <c r="B190" s="334"/>
      <c r="C190" s="333"/>
      <c r="D190" s="333" t="s">
        <v>289</v>
      </c>
      <c r="E190" s="334"/>
      <c r="F190" s="335">
        <v>14</v>
      </c>
      <c r="G190" s="335">
        <f>SUM(E189*F190)</f>
        <v>56</v>
      </c>
      <c r="H190" s="162"/>
      <c r="I190" s="162"/>
    </row>
    <row r="191" spans="1:9" s="121" customFormat="1" ht="21" customHeight="1">
      <c r="A191" s="333"/>
      <c r="B191" s="334" t="s">
        <v>446</v>
      </c>
      <c r="C191" s="333" t="s">
        <v>445</v>
      </c>
      <c r="D191" s="333" t="s">
        <v>276</v>
      </c>
      <c r="E191" s="334">
        <v>4</v>
      </c>
      <c r="F191" s="335">
        <f>SUM(F192:F193)</f>
        <v>606</v>
      </c>
      <c r="G191" s="335">
        <f>SUM(E191*F191)</f>
        <v>2424</v>
      </c>
      <c r="H191" s="338" t="s">
        <v>3512</v>
      </c>
      <c r="I191" s="338"/>
    </row>
    <row r="192" spans="1:9" s="121" customFormat="1" ht="21" customHeight="1">
      <c r="A192" s="333"/>
      <c r="B192" s="334"/>
      <c r="C192" s="333"/>
      <c r="D192" s="333" t="s">
        <v>610</v>
      </c>
      <c r="E192" s="334">
        <v>4</v>
      </c>
      <c r="F192" s="335">
        <v>1</v>
      </c>
      <c r="G192" s="335">
        <f>SUM(E192*F192)</f>
        <v>4</v>
      </c>
      <c r="H192" s="162"/>
      <c r="I192" s="162"/>
    </row>
    <row r="193" spans="1:9" s="121" customFormat="1" ht="21" customHeight="1">
      <c r="A193" s="333"/>
      <c r="B193" s="334"/>
      <c r="C193" s="333"/>
      <c r="D193" s="333" t="s">
        <v>289</v>
      </c>
      <c r="E193" s="334"/>
      <c r="F193" s="335">
        <v>605</v>
      </c>
      <c r="G193" s="335">
        <f>SUM(E192*F193)</f>
        <v>2420</v>
      </c>
      <c r="H193" s="162"/>
      <c r="I193" s="162"/>
    </row>
    <row r="194" spans="1:9" s="121" customFormat="1" ht="21" customHeight="1">
      <c r="A194" s="333"/>
      <c r="B194" s="334" t="s">
        <v>2546</v>
      </c>
      <c r="C194" s="333" t="s">
        <v>2545</v>
      </c>
      <c r="D194" s="333" t="s">
        <v>289</v>
      </c>
      <c r="E194" s="334">
        <v>2</v>
      </c>
      <c r="F194" s="335">
        <v>48</v>
      </c>
      <c r="G194" s="335">
        <f aca="true" t="shared" si="12" ref="G194:G203">SUM(E194*F194)</f>
        <v>96</v>
      </c>
      <c r="H194" s="338" t="s">
        <v>3512</v>
      </c>
      <c r="I194" s="338"/>
    </row>
    <row r="195" spans="1:9" s="121" customFormat="1" ht="21" customHeight="1">
      <c r="A195" s="333"/>
      <c r="B195" s="334" t="s">
        <v>2544</v>
      </c>
      <c r="C195" s="333" t="s">
        <v>2543</v>
      </c>
      <c r="D195" s="333" t="s">
        <v>289</v>
      </c>
      <c r="E195" s="334">
        <v>4</v>
      </c>
      <c r="F195" s="335">
        <v>48</v>
      </c>
      <c r="G195" s="335">
        <f t="shared" si="12"/>
        <v>192</v>
      </c>
      <c r="H195" s="338" t="s">
        <v>3512</v>
      </c>
      <c r="I195" s="338"/>
    </row>
    <row r="196" spans="1:9" s="121" customFormat="1" ht="21" customHeight="1">
      <c r="A196" s="333"/>
      <c r="B196" s="334" t="s">
        <v>2542</v>
      </c>
      <c r="C196" s="333" t="s">
        <v>2541</v>
      </c>
      <c r="D196" s="333" t="s">
        <v>276</v>
      </c>
      <c r="E196" s="334">
        <v>4</v>
      </c>
      <c r="F196" s="335">
        <f>SUM(F197:F198)</f>
        <v>171</v>
      </c>
      <c r="G196" s="335">
        <f t="shared" si="12"/>
        <v>684</v>
      </c>
      <c r="H196" s="338" t="s">
        <v>3388</v>
      </c>
      <c r="I196" s="338"/>
    </row>
    <row r="197" spans="1:9" s="121" customFormat="1" ht="21" customHeight="1">
      <c r="A197" s="333"/>
      <c r="B197" s="334"/>
      <c r="C197" s="333"/>
      <c r="D197" s="333" t="s">
        <v>610</v>
      </c>
      <c r="E197" s="334">
        <v>4</v>
      </c>
      <c r="F197" s="335">
        <v>38</v>
      </c>
      <c r="G197" s="335">
        <f t="shared" si="12"/>
        <v>152</v>
      </c>
      <c r="H197" s="162"/>
      <c r="I197" s="162"/>
    </row>
    <row r="198" spans="1:9" s="121" customFormat="1" ht="21" customHeight="1">
      <c r="A198" s="333"/>
      <c r="B198" s="334"/>
      <c r="C198" s="333"/>
      <c r="D198" s="333" t="s">
        <v>289</v>
      </c>
      <c r="E198" s="334">
        <v>4</v>
      </c>
      <c r="F198" s="335">
        <v>133</v>
      </c>
      <c r="G198" s="335">
        <f t="shared" si="12"/>
        <v>532</v>
      </c>
      <c r="H198" s="162"/>
      <c r="I198" s="162"/>
    </row>
    <row r="199" spans="1:9" s="121" customFormat="1" ht="21" customHeight="1">
      <c r="A199" s="333"/>
      <c r="B199" s="334" t="s">
        <v>3054</v>
      </c>
      <c r="C199" s="333" t="s">
        <v>3053</v>
      </c>
      <c r="D199" s="333" t="s">
        <v>276</v>
      </c>
      <c r="E199" s="334">
        <v>0</v>
      </c>
      <c r="F199" s="335">
        <f>SUM(F200:F201)</f>
        <v>1134</v>
      </c>
      <c r="G199" s="335">
        <f t="shared" si="12"/>
        <v>0</v>
      </c>
      <c r="H199" s="338" t="s">
        <v>3388</v>
      </c>
      <c r="I199" s="338"/>
    </row>
    <row r="200" spans="1:9" s="121" customFormat="1" ht="21" customHeight="1">
      <c r="A200" s="333"/>
      <c r="B200" s="334"/>
      <c r="C200" s="333"/>
      <c r="D200" s="333" t="s">
        <v>610</v>
      </c>
      <c r="E200" s="334"/>
      <c r="F200" s="335">
        <v>230</v>
      </c>
      <c r="G200" s="335">
        <f t="shared" si="12"/>
        <v>0</v>
      </c>
      <c r="H200" s="162"/>
      <c r="I200" s="162"/>
    </row>
    <row r="201" spans="1:9" s="121" customFormat="1" ht="21" customHeight="1">
      <c r="A201" s="333"/>
      <c r="B201" s="334"/>
      <c r="C201" s="333"/>
      <c r="D201" s="333" t="s">
        <v>289</v>
      </c>
      <c r="E201" s="334"/>
      <c r="F201" s="335">
        <v>904</v>
      </c>
      <c r="G201" s="335">
        <f t="shared" si="12"/>
        <v>0</v>
      </c>
      <c r="H201" s="162"/>
      <c r="I201" s="162"/>
    </row>
    <row r="202" spans="1:9" s="121" customFormat="1" ht="21" customHeight="1">
      <c r="A202" s="333"/>
      <c r="B202" s="334" t="s">
        <v>3052</v>
      </c>
      <c r="C202" s="333" t="s">
        <v>3051</v>
      </c>
      <c r="D202" s="333" t="s">
        <v>276</v>
      </c>
      <c r="E202" s="334">
        <v>2</v>
      </c>
      <c r="F202" s="335">
        <f>SUM(F203:F204)</f>
        <v>892</v>
      </c>
      <c r="G202" s="335">
        <f t="shared" si="12"/>
        <v>1784</v>
      </c>
      <c r="H202" s="338" t="s">
        <v>3388</v>
      </c>
      <c r="I202" s="338"/>
    </row>
    <row r="203" spans="1:9" s="121" customFormat="1" ht="21" customHeight="1">
      <c r="A203" s="333"/>
      <c r="B203" s="334"/>
      <c r="C203" s="333"/>
      <c r="D203" s="333" t="s">
        <v>610</v>
      </c>
      <c r="E203" s="334">
        <v>2</v>
      </c>
      <c r="F203" s="335">
        <v>192</v>
      </c>
      <c r="G203" s="335">
        <f t="shared" si="12"/>
        <v>384</v>
      </c>
      <c r="H203" s="162"/>
      <c r="I203" s="162"/>
    </row>
    <row r="204" spans="1:9" s="121" customFormat="1" ht="21" customHeight="1">
      <c r="A204" s="333"/>
      <c r="B204" s="334"/>
      <c r="C204" s="333"/>
      <c r="D204" s="333" t="s">
        <v>289</v>
      </c>
      <c r="E204" s="334"/>
      <c r="F204" s="335">
        <v>700</v>
      </c>
      <c r="G204" s="335">
        <f>SUM(E203*F204)</f>
        <v>1400</v>
      </c>
      <c r="H204" s="162"/>
      <c r="I204" s="162"/>
    </row>
    <row r="205" spans="1:9" s="151" customFormat="1" ht="21" customHeight="1">
      <c r="A205" s="148" t="s">
        <v>362</v>
      </c>
      <c r="B205" s="149"/>
      <c r="C205" s="148" t="s">
        <v>276</v>
      </c>
      <c r="D205" s="148" t="s">
        <v>276</v>
      </c>
      <c r="E205" s="150">
        <f>SUM(E206)</f>
        <v>78</v>
      </c>
      <c r="F205" s="150">
        <f>SUM(F206)</f>
        <v>997</v>
      </c>
      <c r="G205" s="150">
        <f>SUM(G206)</f>
        <v>3574</v>
      </c>
      <c r="H205" s="150"/>
      <c r="I205" s="150"/>
    </row>
    <row r="206" spans="1:9" s="151" customFormat="1" ht="21" customHeight="1">
      <c r="A206" s="148"/>
      <c r="B206" s="149"/>
      <c r="C206" s="148" t="s">
        <v>610</v>
      </c>
      <c r="D206" s="152" t="s">
        <v>610</v>
      </c>
      <c r="E206" s="150">
        <f>SUM(E208:E228)</f>
        <v>78</v>
      </c>
      <c r="F206" s="150">
        <f>SUM(F208:F228)</f>
        <v>997</v>
      </c>
      <c r="G206" s="150">
        <f>SUM(G208:G228)</f>
        <v>3574</v>
      </c>
      <c r="H206" s="150"/>
      <c r="I206" s="150"/>
    </row>
    <row r="207" spans="1:9" s="151" customFormat="1" ht="21" customHeight="1">
      <c r="A207" s="148"/>
      <c r="B207" s="149"/>
      <c r="C207" s="148" t="s">
        <v>289</v>
      </c>
      <c r="D207" s="148" t="s">
        <v>289</v>
      </c>
      <c r="E207" s="150"/>
      <c r="F207" s="150"/>
      <c r="G207" s="150"/>
      <c r="H207" s="150"/>
      <c r="I207" s="150"/>
    </row>
    <row r="208" spans="1:9" s="121" customFormat="1" ht="21" customHeight="1">
      <c r="A208" s="333"/>
      <c r="B208" s="334" t="s">
        <v>731</v>
      </c>
      <c r="C208" s="333" t="s">
        <v>448</v>
      </c>
      <c r="D208" s="333" t="s">
        <v>610</v>
      </c>
      <c r="E208" s="334">
        <v>4</v>
      </c>
      <c r="F208" s="336">
        <v>16</v>
      </c>
      <c r="G208" s="335">
        <f aca="true" t="shared" si="13" ref="G208:G228">SUM(E208*F208)</f>
        <v>64</v>
      </c>
      <c r="H208" s="338" t="s">
        <v>3106</v>
      </c>
      <c r="I208" s="338"/>
    </row>
    <row r="209" spans="1:9" s="121" customFormat="1" ht="21" customHeight="1">
      <c r="A209" s="333"/>
      <c r="B209" s="334" t="s">
        <v>976</v>
      </c>
      <c r="C209" s="333" t="s">
        <v>592</v>
      </c>
      <c r="D209" s="333" t="s">
        <v>610</v>
      </c>
      <c r="E209" s="334">
        <v>4</v>
      </c>
      <c r="F209" s="336">
        <v>82</v>
      </c>
      <c r="G209" s="335">
        <f t="shared" si="13"/>
        <v>328</v>
      </c>
      <c r="H209" s="338" t="s">
        <v>3106</v>
      </c>
      <c r="I209" s="338"/>
    </row>
    <row r="210" spans="1:9" s="121" customFormat="1" ht="21" customHeight="1">
      <c r="A210" s="333"/>
      <c r="B210" s="334" t="s">
        <v>975</v>
      </c>
      <c r="C210" s="333" t="s">
        <v>974</v>
      </c>
      <c r="D210" s="333" t="s">
        <v>610</v>
      </c>
      <c r="E210" s="334">
        <v>2</v>
      </c>
      <c r="F210" s="336">
        <v>76</v>
      </c>
      <c r="G210" s="335">
        <f t="shared" si="13"/>
        <v>152</v>
      </c>
      <c r="H210" s="338" t="s">
        <v>3106</v>
      </c>
      <c r="I210" s="338"/>
    </row>
    <row r="211" spans="1:9" s="121" customFormat="1" ht="21" customHeight="1">
      <c r="A211" s="333"/>
      <c r="B211" s="334" t="s">
        <v>973</v>
      </c>
      <c r="C211" s="333" t="s">
        <v>113</v>
      </c>
      <c r="D211" s="333" t="s">
        <v>610</v>
      </c>
      <c r="E211" s="334">
        <v>2</v>
      </c>
      <c r="F211" s="336">
        <v>39</v>
      </c>
      <c r="G211" s="335">
        <f t="shared" si="13"/>
        <v>78</v>
      </c>
      <c r="H211" s="338" t="s">
        <v>3389</v>
      </c>
      <c r="I211" s="338"/>
    </row>
    <row r="212" spans="1:9" s="121" customFormat="1" ht="21" customHeight="1">
      <c r="A212" s="333"/>
      <c r="B212" s="334" t="s">
        <v>1451</v>
      </c>
      <c r="C212" s="333" t="s">
        <v>1452</v>
      </c>
      <c r="D212" s="333" t="s">
        <v>610</v>
      </c>
      <c r="E212" s="334">
        <v>4</v>
      </c>
      <c r="F212" s="336">
        <v>38</v>
      </c>
      <c r="G212" s="335">
        <f t="shared" si="13"/>
        <v>152</v>
      </c>
      <c r="H212" s="338" t="s">
        <v>3389</v>
      </c>
      <c r="I212" s="338"/>
    </row>
    <row r="213" spans="1:9" s="121" customFormat="1" ht="21" customHeight="1">
      <c r="A213" s="333"/>
      <c r="B213" s="334" t="s">
        <v>1215</v>
      </c>
      <c r="C213" s="333" t="s">
        <v>593</v>
      </c>
      <c r="D213" s="333" t="s">
        <v>610</v>
      </c>
      <c r="E213" s="334">
        <v>4</v>
      </c>
      <c r="F213" s="336">
        <v>21</v>
      </c>
      <c r="G213" s="335">
        <f t="shared" si="13"/>
        <v>84</v>
      </c>
      <c r="H213" s="338" t="s">
        <v>3389</v>
      </c>
      <c r="I213" s="338"/>
    </row>
    <row r="214" spans="1:9" s="121" customFormat="1" ht="21" customHeight="1">
      <c r="A214" s="333"/>
      <c r="B214" s="334" t="s">
        <v>2507</v>
      </c>
      <c r="C214" s="333" t="s">
        <v>2506</v>
      </c>
      <c r="D214" s="333" t="s">
        <v>610</v>
      </c>
      <c r="E214" s="334">
        <v>4</v>
      </c>
      <c r="F214" s="336">
        <v>34</v>
      </c>
      <c r="G214" s="335">
        <f t="shared" si="13"/>
        <v>136</v>
      </c>
      <c r="H214" s="338" t="s">
        <v>3389</v>
      </c>
      <c r="I214" s="338"/>
    </row>
    <row r="215" spans="1:9" s="121" customFormat="1" ht="21" customHeight="1">
      <c r="A215" s="333"/>
      <c r="B215" s="334" t="s">
        <v>2505</v>
      </c>
      <c r="C215" s="333" t="s">
        <v>2504</v>
      </c>
      <c r="D215" s="333" t="s">
        <v>610</v>
      </c>
      <c r="E215" s="334">
        <v>4</v>
      </c>
      <c r="F215" s="336">
        <v>31</v>
      </c>
      <c r="G215" s="335">
        <f t="shared" si="13"/>
        <v>124</v>
      </c>
      <c r="H215" s="338" t="s">
        <v>3389</v>
      </c>
      <c r="I215" s="338"/>
    </row>
    <row r="216" spans="1:9" s="121" customFormat="1" ht="21" customHeight="1">
      <c r="A216" s="333"/>
      <c r="B216" s="334" t="s">
        <v>2944</v>
      </c>
      <c r="C216" s="333" t="s">
        <v>2943</v>
      </c>
      <c r="D216" s="333" t="s">
        <v>610</v>
      </c>
      <c r="E216" s="334">
        <v>4</v>
      </c>
      <c r="F216" s="336">
        <v>34</v>
      </c>
      <c r="G216" s="335">
        <f t="shared" si="13"/>
        <v>136</v>
      </c>
      <c r="H216" s="338" t="s">
        <v>3389</v>
      </c>
      <c r="I216" s="338"/>
    </row>
    <row r="217" spans="1:9" s="121" customFormat="1" ht="21" customHeight="1">
      <c r="A217" s="333"/>
      <c r="B217" s="334" t="s">
        <v>1453</v>
      </c>
      <c r="C217" s="333" t="s">
        <v>1454</v>
      </c>
      <c r="D217" s="333" t="s">
        <v>610</v>
      </c>
      <c r="E217" s="334">
        <v>4</v>
      </c>
      <c r="F217" s="336">
        <v>90</v>
      </c>
      <c r="G217" s="335">
        <f t="shared" si="13"/>
        <v>360</v>
      </c>
      <c r="H217" s="338" t="s">
        <v>3106</v>
      </c>
      <c r="I217" s="338"/>
    </row>
    <row r="218" spans="1:9" s="121" customFormat="1" ht="21" customHeight="1">
      <c r="A218" s="333"/>
      <c r="B218" s="334" t="s">
        <v>1455</v>
      </c>
      <c r="C218" s="333" t="s">
        <v>1456</v>
      </c>
      <c r="D218" s="333" t="s">
        <v>610</v>
      </c>
      <c r="E218" s="334">
        <v>2</v>
      </c>
      <c r="F218" s="336">
        <v>92</v>
      </c>
      <c r="G218" s="335">
        <f t="shared" si="13"/>
        <v>184</v>
      </c>
      <c r="H218" s="338" t="s">
        <v>3106</v>
      </c>
      <c r="I218" s="338"/>
    </row>
    <row r="219" spans="1:9" s="121" customFormat="1" ht="21" customHeight="1">
      <c r="A219" s="333"/>
      <c r="B219" s="334" t="s">
        <v>1457</v>
      </c>
      <c r="C219" s="333" t="s">
        <v>1458</v>
      </c>
      <c r="D219" s="333" t="s">
        <v>610</v>
      </c>
      <c r="E219" s="334">
        <v>4</v>
      </c>
      <c r="F219" s="336">
        <v>87</v>
      </c>
      <c r="G219" s="335">
        <f t="shared" si="13"/>
        <v>348</v>
      </c>
      <c r="H219" s="338" t="s">
        <v>3106</v>
      </c>
      <c r="I219" s="338"/>
    </row>
    <row r="220" spans="1:9" s="121" customFormat="1" ht="21" customHeight="1">
      <c r="A220" s="333"/>
      <c r="B220" s="334" t="s">
        <v>2147</v>
      </c>
      <c r="C220" s="333" t="s">
        <v>2146</v>
      </c>
      <c r="D220" s="333" t="s">
        <v>610</v>
      </c>
      <c r="E220" s="334">
        <v>4</v>
      </c>
      <c r="F220" s="336">
        <v>56</v>
      </c>
      <c r="G220" s="335">
        <f t="shared" si="13"/>
        <v>224</v>
      </c>
      <c r="H220" s="338" t="s">
        <v>3106</v>
      </c>
      <c r="I220" s="338"/>
    </row>
    <row r="221" spans="1:9" s="121" customFormat="1" ht="21" customHeight="1">
      <c r="A221" s="333"/>
      <c r="B221" s="334" t="s">
        <v>2942</v>
      </c>
      <c r="C221" s="333" t="s">
        <v>2941</v>
      </c>
      <c r="D221" s="333" t="s">
        <v>610</v>
      </c>
      <c r="E221" s="334">
        <v>4</v>
      </c>
      <c r="F221" s="336">
        <v>35</v>
      </c>
      <c r="G221" s="335">
        <f t="shared" si="13"/>
        <v>140</v>
      </c>
      <c r="H221" s="338" t="s">
        <v>3389</v>
      </c>
      <c r="I221" s="338"/>
    </row>
    <row r="222" spans="1:9" s="121" customFormat="1" ht="21" customHeight="1">
      <c r="A222" s="333"/>
      <c r="B222" s="334" t="s">
        <v>2145</v>
      </c>
      <c r="C222" s="333" t="s">
        <v>2144</v>
      </c>
      <c r="D222" s="333" t="s">
        <v>610</v>
      </c>
      <c r="E222" s="334">
        <v>4</v>
      </c>
      <c r="F222" s="336">
        <v>29</v>
      </c>
      <c r="G222" s="335">
        <f t="shared" si="13"/>
        <v>116</v>
      </c>
      <c r="H222" s="338" t="s">
        <v>3389</v>
      </c>
      <c r="I222" s="338"/>
    </row>
    <row r="223" spans="1:9" s="121" customFormat="1" ht="21" customHeight="1">
      <c r="A223" s="333"/>
      <c r="B223" s="334" t="s">
        <v>2143</v>
      </c>
      <c r="C223" s="333" t="s">
        <v>2140</v>
      </c>
      <c r="D223" s="333" t="s">
        <v>610</v>
      </c>
      <c r="E223" s="334">
        <v>4</v>
      </c>
      <c r="F223" s="336">
        <v>57</v>
      </c>
      <c r="G223" s="335">
        <f t="shared" si="13"/>
        <v>228</v>
      </c>
      <c r="H223" s="338" t="s">
        <v>3106</v>
      </c>
      <c r="I223" s="338"/>
    </row>
    <row r="224" spans="1:9" s="121" customFormat="1" ht="21" customHeight="1">
      <c r="A224" s="333"/>
      <c r="B224" s="334" t="s">
        <v>2142</v>
      </c>
      <c r="C224" s="333" t="s">
        <v>2141</v>
      </c>
      <c r="D224" s="333" t="s">
        <v>610</v>
      </c>
      <c r="E224" s="334">
        <v>4</v>
      </c>
      <c r="F224" s="336">
        <v>57</v>
      </c>
      <c r="G224" s="335">
        <f t="shared" si="13"/>
        <v>228</v>
      </c>
      <c r="H224" s="338" t="s">
        <v>3106</v>
      </c>
      <c r="I224" s="338"/>
    </row>
    <row r="225" spans="1:9" s="121" customFormat="1" ht="21" customHeight="1">
      <c r="A225" s="333"/>
      <c r="B225" s="334" t="s">
        <v>2409</v>
      </c>
      <c r="C225" s="333" t="s">
        <v>2410</v>
      </c>
      <c r="D225" s="333" t="s">
        <v>610</v>
      </c>
      <c r="E225" s="334">
        <v>4</v>
      </c>
      <c r="F225" s="336">
        <v>19</v>
      </c>
      <c r="G225" s="335">
        <f t="shared" si="13"/>
        <v>76</v>
      </c>
      <c r="H225" s="338" t="s">
        <v>3106</v>
      </c>
      <c r="I225" s="338"/>
    </row>
    <row r="226" spans="1:9" s="121" customFormat="1" ht="21" customHeight="1">
      <c r="A226" s="333"/>
      <c r="B226" s="334" t="s">
        <v>2940</v>
      </c>
      <c r="C226" s="333" t="s">
        <v>2939</v>
      </c>
      <c r="D226" s="333" t="s">
        <v>610</v>
      </c>
      <c r="E226" s="334">
        <v>4</v>
      </c>
      <c r="F226" s="336">
        <v>27</v>
      </c>
      <c r="G226" s="335">
        <f t="shared" si="13"/>
        <v>108</v>
      </c>
      <c r="H226" s="338" t="s">
        <v>3389</v>
      </c>
      <c r="I226" s="338"/>
    </row>
    <row r="227" spans="1:9" s="121" customFormat="1" ht="21" customHeight="1">
      <c r="A227" s="333"/>
      <c r="B227" s="334" t="s">
        <v>2938</v>
      </c>
      <c r="C227" s="333" t="s">
        <v>448</v>
      </c>
      <c r="D227" s="333" t="s">
        <v>610</v>
      </c>
      <c r="E227" s="334">
        <v>4</v>
      </c>
      <c r="F227" s="336">
        <v>46</v>
      </c>
      <c r="G227" s="335">
        <f t="shared" si="13"/>
        <v>184</v>
      </c>
      <c r="H227" s="338" t="s">
        <v>3106</v>
      </c>
      <c r="I227" s="361"/>
    </row>
    <row r="228" spans="1:9" s="121" customFormat="1" ht="21" customHeight="1">
      <c r="A228" s="333"/>
      <c r="B228" s="334" t="s">
        <v>2937</v>
      </c>
      <c r="C228" s="333" t="s">
        <v>2936</v>
      </c>
      <c r="D228" s="333" t="s">
        <v>610</v>
      </c>
      <c r="E228" s="334">
        <v>4</v>
      </c>
      <c r="F228" s="336">
        <v>31</v>
      </c>
      <c r="G228" s="335">
        <f t="shared" si="13"/>
        <v>124</v>
      </c>
      <c r="H228" s="338" t="s">
        <v>3106</v>
      </c>
      <c r="I228" s="361"/>
    </row>
    <row r="229" spans="1:9" s="143" customFormat="1" ht="21" customHeight="1">
      <c r="A229" s="144" t="s">
        <v>363</v>
      </c>
      <c r="B229" s="145"/>
      <c r="C229" s="144" t="s">
        <v>276</v>
      </c>
      <c r="D229" s="144" t="s">
        <v>276</v>
      </c>
      <c r="E229" s="146">
        <f>SUM(E230)</f>
        <v>8</v>
      </c>
      <c r="F229" s="146">
        <f>SUM(F232,F235)</f>
        <v>304</v>
      </c>
      <c r="G229" s="146">
        <f>SUM(G232,G235)</f>
        <v>1216</v>
      </c>
      <c r="H229" s="146"/>
      <c r="I229" s="146"/>
    </row>
    <row r="230" spans="1:9" s="143" customFormat="1" ht="21" customHeight="1">
      <c r="A230" s="144"/>
      <c r="B230" s="145"/>
      <c r="C230" s="144" t="s">
        <v>610</v>
      </c>
      <c r="D230" s="147" t="s">
        <v>610</v>
      </c>
      <c r="E230" s="146">
        <f>SUM(E233,E235)</f>
        <v>8</v>
      </c>
      <c r="F230" s="146">
        <f>SUM(F233)</f>
        <v>39</v>
      </c>
      <c r="G230" s="146">
        <f>SUM(G233)</f>
        <v>156</v>
      </c>
      <c r="H230" s="146"/>
      <c r="I230" s="146"/>
    </row>
    <row r="231" spans="1:9" s="143" customFormat="1" ht="21" customHeight="1">
      <c r="A231" s="144"/>
      <c r="B231" s="145"/>
      <c r="C231" s="144" t="s">
        <v>289</v>
      </c>
      <c r="D231" s="144" t="s">
        <v>289</v>
      </c>
      <c r="E231" s="146"/>
      <c r="F231" s="146">
        <f>SUM(F234:F235)</f>
        <v>265</v>
      </c>
      <c r="G231" s="146">
        <f>SUM(G234:G235)</f>
        <v>1060</v>
      </c>
      <c r="H231" s="146"/>
      <c r="I231" s="146"/>
    </row>
    <row r="232" spans="1:9" s="121" customFormat="1" ht="21" customHeight="1">
      <c r="A232" s="333"/>
      <c r="B232" s="334" t="s">
        <v>743</v>
      </c>
      <c r="C232" s="333" t="s">
        <v>742</v>
      </c>
      <c r="D232" s="333" t="s">
        <v>276</v>
      </c>
      <c r="E232" s="334">
        <v>4</v>
      </c>
      <c r="F232" s="335">
        <f>SUM(F233:F234)</f>
        <v>256</v>
      </c>
      <c r="G232" s="335">
        <f>SUM(E232*F232)</f>
        <v>1024</v>
      </c>
      <c r="H232" s="338" t="s">
        <v>3062</v>
      </c>
      <c r="I232" s="338"/>
    </row>
    <row r="233" spans="1:9" s="121" customFormat="1" ht="21" customHeight="1">
      <c r="A233" s="333"/>
      <c r="B233" s="334"/>
      <c r="C233" s="333"/>
      <c r="D233" s="333" t="s">
        <v>610</v>
      </c>
      <c r="E233" s="334">
        <v>4</v>
      </c>
      <c r="F233" s="335">
        <v>39</v>
      </c>
      <c r="G233" s="335">
        <f>SUM(E233*F233)</f>
        <v>156</v>
      </c>
      <c r="H233" s="360"/>
      <c r="I233" s="360"/>
    </row>
    <row r="234" spans="1:9" s="121" customFormat="1" ht="21" customHeight="1">
      <c r="A234" s="333"/>
      <c r="B234" s="334"/>
      <c r="C234" s="333"/>
      <c r="D234" s="333" t="s">
        <v>289</v>
      </c>
      <c r="E234" s="334">
        <v>4</v>
      </c>
      <c r="F234" s="335">
        <v>217</v>
      </c>
      <c r="G234" s="335">
        <f>SUM(E234*F234)</f>
        <v>868</v>
      </c>
      <c r="H234" s="360"/>
      <c r="I234" s="360"/>
    </row>
    <row r="235" spans="1:9" s="121" customFormat="1" ht="21" customHeight="1">
      <c r="A235" s="333"/>
      <c r="B235" s="334" t="s">
        <v>743</v>
      </c>
      <c r="C235" s="333" t="s">
        <v>742</v>
      </c>
      <c r="D235" s="333" t="s">
        <v>289</v>
      </c>
      <c r="E235" s="334">
        <v>4</v>
      </c>
      <c r="F235" s="335">
        <v>48</v>
      </c>
      <c r="G235" s="335">
        <f>SUM(E235*F235)</f>
        <v>192</v>
      </c>
      <c r="H235" s="338" t="s">
        <v>3062</v>
      </c>
      <c r="I235" s="338"/>
    </row>
    <row r="236" spans="1:9" s="143" customFormat="1" ht="21" customHeight="1">
      <c r="A236" s="144" t="s">
        <v>364</v>
      </c>
      <c r="B236" s="145"/>
      <c r="C236" s="144" t="s">
        <v>276</v>
      </c>
      <c r="D236" s="144" t="s">
        <v>276</v>
      </c>
      <c r="E236" s="146">
        <f>SUM(E237)</f>
        <v>68</v>
      </c>
      <c r="F236" s="146">
        <f>SUM(F239,F242,F245:F246,F249,F252,F255:F257,F260,F263:F265,F268,F271,F274,F277:F278,F281,F284)</f>
        <v>3177</v>
      </c>
      <c r="G236" s="146">
        <f>SUM(G239,G242,G245:G246,G249,G252,G255:G257,G260,G263:G265,G268,G271,G274,G277:G278,G281,G284)</f>
        <v>11762</v>
      </c>
      <c r="H236" s="146"/>
      <c r="I236" s="146"/>
    </row>
    <row r="237" spans="1:9" s="143" customFormat="1" ht="21" customHeight="1">
      <c r="A237" s="144"/>
      <c r="B237" s="145"/>
      <c r="C237" s="144" t="s">
        <v>610</v>
      </c>
      <c r="D237" s="147" t="s">
        <v>610</v>
      </c>
      <c r="E237" s="146">
        <f>SUM(E240,E243,E245,E247,H248,H248,E250,E253,E255,E256,E258,E261,E263,E264,E266,E269,E272,E275,E277,E279,E282,E285)</f>
        <v>68</v>
      </c>
      <c r="F237" s="146">
        <f>SUM(F240,F243,F247,F250,F253,F255,F258,F261,F266,F269,F272,F275,F279,F282,F285)</f>
        <v>992</v>
      </c>
      <c r="G237" s="146">
        <f>SUM(G240,G243,G247,G250,G253,G255,G258,G261,G266,G269,G272,G275,G279,G282,G285)</f>
        <v>3586</v>
      </c>
      <c r="H237" s="146"/>
      <c r="I237" s="146"/>
    </row>
    <row r="238" spans="1:9" s="143" customFormat="1" ht="21" customHeight="1">
      <c r="A238" s="144"/>
      <c r="B238" s="145"/>
      <c r="C238" s="144" t="s">
        <v>289</v>
      </c>
      <c r="D238" s="144" t="s">
        <v>289</v>
      </c>
      <c r="E238" s="146"/>
      <c r="F238" s="146">
        <f>SUM(F241,F244,F245,F248,F251,F254,F256,F259,F262,F263,F264,F267,F270,F273,F276,F277,F280,F283,F286)</f>
        <v>2185</v>
      </c>
      <c r="G238" s="146">
        <f>SUM(G241,G244,G245,G248,G251,G254,G256,G259,G262,G263,G264,G267,G270,G273,G276,G277,G280,G283,G286)</f>
        <v>8176</v>
      </c>
      <c r="H238" s="146"/>
      <c r="I238" s="146"/>
    </row>
    <row r="239" spans="1:9" s="121" customFormat="1" ht="21" customHeight="1">
      <c r="A239" s="333"/>
      <c r="B239" s="334" t="s">
        <v>739</v>
      </c>
      <c r="C239" s="333" t="s">
        <v>738</v>
      </c>
      <c r="D239" s="333" t="s">
        <v>276</v>
      </c>
      <c r="E239" s="334">
        <v>4</v>
      </c>
      <c r="F239" s="335">
        <f>SUM(F240:F241)</f>
        <v>142</v>
      </c>
      <c r="G239" s="335">
        <f>SUM(E239*F239)</f>
        <v>568</v>
      </c>
      <c r="H239" s="338" t="s">
        <v>3390</v>
      </c>
      <c r="I239" s="338"/>
    </row>
    <row r="240" spans="1:9" s="121" customFormat="1" ht="21" customHeight="1">
      <c r="A240" s="333"/>
      <c r="B240" s="334"/>
      <c r="C240" s="333"/>
      <c r="D240" s="333" t="s">
        <v>610</v>
      </c>
      <c r="E240" s="334">
        <v>4</v>
      </c>
      <c r="F240" s="335">
        <v>95</v>
      </c>
      <c r="G240" s="335">
        <f>SUM(E240*F240)</f>
        <v>380</v>
      </c>
      <c r="H240" s="360"/>
      <c r="I240" s="360"/>
    </row>
    <row r="241" spans="1:9" s="121" customFormat="1" ht="21" customHeight="1">
      <c r="A241" s="333"/>
      <c r="B241" s="334"/>
      <c r="C241" s="333"/>
      <c r="D241" s="333" t="s">
        <v>289</v>
      </c>
      <c r="E241" s="334"/>
      <c r="F241" s="335">
        <v>47</v>
      </c>
      <c r="G241" s="335">
        <f>SUM(E240*F241)</f>
        <v>188</v>
      </c>
      <c r="H241" s="360"/>
      <c r="I241" s="360"/>
    </row>
    <row r="242" spans="1:9" s="121" customFormat="1" ht="21" customHeight="1">
      <c r="A242" s="333"/>
      <c r="B242" s="334" t="s">
        <v>452</v>
      </c>
      <c r="C242" s="333" t="s">
        <v>451</v>
      </c>
      <c r="D242" s="333" t="s">
        <v>276</v>
      </c>
      <c r="E242" s="334">
        <v>4</v>
      </c>
      <c r="F242" s="335">
        <f>SUM(F243:F244)</f>
        <v>398</v>
      </c>
      <c r="G242" s="335">
        <f>SUM(E242*F242)</f>
        <v>1592</v>
      </c>
      <c r="H242" s="338" t="s">
        <v>3390</v>
      </c>
      <c r="I242" s="338"/>
    </row>
    <row r="243" spans="1:9" s="121" customFormat="1" ht="21" customHeight="1">
      <c r="A243" s="333"/>
      <c r="B243" s="334"/>
      <c r="C243" s="333"/>
      <c r="D243" s="333" t="s">
        <v>610</v>
      </c>
      <c r="E243" s="334">
        <v>4</v>
      </c>
      <c r="F243" s="335">
        <v>85</v>
      </c>
      <c r="G243" s="335">
        <f>SUM(E243*F243)</f>
        <v>340</v>
      </c>
      <c r="H243" s="162"/>
      <c r="I243" s="162"/>
    </row>
    <row r="244" spans="1:9" s="121" customFormat="1" ht="21" customHeight="1">
      <c r="A244" s="333"/>
      <c r="B244" s="334"/>
      <c r="C244" s="333"/>
      <c r="D244" s="333" t="s">
        <v>289</v>
      </c>
      <c r="E244" s="334"/>
      <c r="F244" s="335">
        <v>313</v>
      </c>
      <c r="G244" s="335">
        <f>SUM(E243*F244)</f>
        <v>1252</v>
      </c>
      <c r="H244" s="162"/>
      <c r="I244" s="162"/>
    </row>
    <row r="245" spans="1:9" s="121" customFormat="1" ht="21" customHeight="1">
      <c r="A245" s="333"/>
      <c r="B245" s="334" t="s">
        <v>452</v>
      </c>
      <c r="C245" s="333" t="s">
        <v>451</v>
      </c>
      <c r="D245" s="333" t="s">
        <v>289</v>
      </c>
      <c r="E245" s="334">
        <v>4</v>
      </c>
      <c r="F245" s="335">
        <v>85</v>
      </c>
      <c r="G245" s="335">
        <f>SUM(E245*F245)</f>
        <v>340</v>
      </c>
      <c r="H245" s="338" t="s">
        <v>3390</v>
      </c>
      <c r="I245" s="338"/>
    </row>
    <row r="246" spans="1:9" s="121" customFormat="1" ht="21" customHeight="1">
      <c r="A246" s="333"/>
      <c r="B246" s="334" t="s">
        <v>2337</v>
      </c>
      <c r="C246" s="333" t="s">
        <v>2336</v>
      </c>
      <c r="D246" s="333" t="s">
        <v>276</v>
      </c>
      <c r="E246" s="334">
        <v>2</v>
      </c>
      <c r="F246" s="335">
        <f>SUM(F247:F248)</f>
        <v>63</v>
      </c>
      <c r="G246" s="335">
        <f>SUM(E246*F246)</f>
        <v>126</v>
      </c>
      <c r="H246" s="362" t="s">
        <v>3062</v>
      </c>
      <c r="I246" s="162"/>
    </row>
    <row r="247" spans="1:9" s="121" customFormat="1" ht="21" customHeight="1">
      <c r="A247" s="333"/>
      <c r="B247" s="334"/>
      <c r="C247" s="333"/>
      <c r="D247" s="333" t="s">
        <v>610</v>
      </c>
      <c r="E247" s="334">
        <v>2</v>
      </c>
      <c r="F247" s="335">
        <v>10</v>
      </c>
      <c r="G247" s="335">
        <f>SUM(E247*F247)</f>
        <v>20</v>
      </c>
      <c r="H247" s="162"/>
      <c r="I247" s="162"/>
    </row>
    <row r="248" spans="1:9" s="121" customFormat="1" ht="21" customHeight="1">
      <c r="A248" s="333"/>
      <c r="B248" s="334"/>
      <c r="C248" s="333"/>
      <c r="D248" s="333" t="s">
        <v>289</v>
      </c>
      <c r="E248" s="334"/>
      <c r="F248" s="335">
        <v>53</v>
      </c>
      <c r="G248" s="335">
        <f>SUM(E247*F248)</f>
        <v>106</v>
      </c>
      <c r="H248" s="162"/>
      <c r="I248" s="162"/>
    </row>
    <row r="249" spans="1:9" s="121" customFormat="1" ht="21" customHeight="1">
      <c r="A249" s="333"/>
      <c r="B249" s="334" t="s">
        <v>2420</v>
      </c>
      <c r="C249" s="333" t="s">
        <v>2419</v>
      </c>
      <c r="D249" s="333" t="s">
        <v>276</v>
      </c>
      <c r="E249" s="334">
        <v>4</v>
      </c>
      <c r="F249" s="335">
        <f>SUM(F250:F251)</f>
        <v>87</v>
      </c>
      <c r="G249" s="335">
        <f>SUM(E249*F249)</f>
        <v>348</v>
      </c>
      <c r="H249" s="362" t="s">
        <v>3062</v>
      </c>
      <c r="I249" s="162"/>
    </row>
    <row r="250" spans="1:9" s="121" customFormat="1" ht="21" customHeight="1">
      <c r="A250" s="333"/>
      <c r="B250" s="334"/>
      <c r="C250" s="333"/>
      <c r="D250" s="333" t="s">
        <v>610</v>
      </c>
      <c r="E250" s="334">
        <v>4</v>
      </c>
      <c r="F250" s="335">
        <v>32</v>
      </c>
      <c r="G250" s="335">
        <f>SUM(E250*F250)</f>
        <v>128</v>
      </c>
      <c r="H250" s="162"/>
      <c r="I250" s="162"/>
    </row>
    <row r="251" spans="1:9" s="121" customFormat="1" ht="21" customHeight="1">
      <c r="A251" s="333"/>
      <c r="B251" s="334"/>
      <c r="C251" s="333"/>
      <c r="D251" s="333" t="s">
        <v>289</v>
      </c>
      <c r="E251" s="334"/>
      <c r="F251" s="335">
        <v>55</v>
      </c>
      <c r="G251" s="335">
        <f>SUM(E250*F251)</f>
        <v>220</v>
      </c>
      <c r="H251" s="162"/>
      <c r="I251" s="162"/>
    </row>
    <row r="252" spans="1:9" s="121" customFormat="1" ht="21" customHeight="1">
      <c r="A252" s="333"/>
      <c r="B252" s="334" t="s">
        <v>741</v>
      </c>
      <c r="C252" s="333" t="s">
        <v>740</v>
      </c>
      <c r="D252" s="333" t="s">
        <v>276</v>
      </c>
      <c r="E252" s="334">
        <v>4</v>
      </c>
      <c r="F252" s="335">
        <f>SUM(F253:F254)</f>
        <v>112</v>
      </c>
      <c r="G252" s="335">
        <f aca="true" t="shared" si="14" ref="G252:G261">SUM(E252*F252)</f>
        <v>448</v>
      </c>
      <c r="H252" s="362" t="s">
        <v>3062</v>
      </c>
      <c r="I252" s="362"/>
    </row>
    <row r="253" spans="1:9" s="121" customFormat="1" ht="21" customHeight="1">
      <c r="A253" s="333"/>
      <c r="B253" s="334"/>
      <c r="C253" s="333"/>
      <c r="D253" s="333" t="s">
        <v>610</v>
      </c>
      <c r="E253" s="334">
        <v>4</v>
      </c>
      <c r="F253" s="335">
        <v>1</v>
      </c>
      <c r="G253" s="335">
        <f t="shared" si="14"/>
        <v>4</v>
      </c>
      <c r="H253" s="162"/>
      <c r="I253" s="162"/>
    </row>
    <row r="254" spans="1:9" s="121" customFormat="1" ht="21" customHeight="1">
      <c r="A254" s="333"/>
      <c r="B254" s="334"/>
      <c r="C254" s="333"/>
      <c r="D254" s="333" t="s">
        <v>289</v>
      </c>
      <c r="E254" s="334">
        <v>4</v>
      </c>
      <c r="F254" s="335">
        <v>111</v>
      </c>
      <c r="G254" s="335">
        <f t="shared" si="14"/>
        <v>444</v>
      </c>
      <c r="H254" s="162"/>
      <c r="I254" s="162"/>
    </row>
    <row r="255" spans="1:9" s="121" customFormat="1" ht="21" customHeight="1">
      <c r="A255" s="333"/>
      <c r="B255" s="334" t="s">
        <v>2659</v>
      </c>
      <c r="C255" s="333" t="s">
        <v>2660</v>
      </c>
      <c r="D255" s="333" t="s">
        <v>610</v>
      </c>
      <c r="E255" s="334">
        <v>4</v>
      </c>
      <c r="F255" s="335">
        <v>39</v>
      </c>
      <c r="G255" s="335">
        <f t="shared" si="14"/>
        <v>156</v>
      </c>
      <c r="H255" s="362" t="s">
        <v>3506</v>
      </c>
      <c r="I255" s="362"/>
    </row>
    <row r="256" spans="1:9" s="121" customFormat="1" ht="21" customHeight="1">
      <c r="A256" s="333"/>
      <c r="B256" s="334" t="s">
        <v>3061</v>
      </c>
      <c r="C256" s="333" t="s">
        <v>3058</v>
      </c>
      <c r="D256" s="333" t="s">
        <v>289</v>
      </c>
      <c r="E256" s="334">
        <v>4</v>
      </c>
      <c r="F256" s="335">
        <v>104</v>
      </c>
      <c r="G256" s="335">
        <f t="shared" si="14"/>
        <v>416</v>
      </c>
      <c r="H256" s="362" t="s">
        <v>3506</v>
      </c>
      <c r="I256" s="218"/>
    </row>
    <row r="257" spans="1:9" s="121" customFormat="1" ht="21" customHeight="1">
      <c r="A257" s="333"/>
      <c r="B257" s="334" t="s">
        <v>2661</v>
      </c>
      <c r="C257" s="333" t="s">
        <v>2662</v>
      </c>
      <c r="D257" s="333" t="s">
        <v>276</v>
      </c>
      <c r="E257" s="334">
        <v>4</v>
      </c>
      <c r="F257" s="335">
        <f>SUM(F258:F259)</f>
        <v>39</v>
      </c>
      <c r="G257" s="335">
        <f t="shared" si="14"/>
        <v>156</v>
      </c>
      <c r="H257" s="362" t="s">
        <v>3508</v>
      </c>
      <c r="I257" s="218"/>
    </row>
    <row r="258" spans="1:9" s="121" customFormat="1" ht="21" customHeight="1">
      <c r="A258" s="333"/>
      <c r="B258" s="334"/>
      <c r="C258" s="333"/>
      <c r="D258" s="333" t="s">
        <v>610</v>
      </c>
      <c r="E258" s="334">
        <v>4</v>
      </c>
      <c r="F258" s="335">
        <v>37</v>
      </c>
      <c r="G258" s="335">
        <f t="shared" si="14"/>
        <v>148</v>
      </c>
      <c r="H258" s="218"/>
      <c r="I258" s="218"/>
    </row>
    <row r="259" spans="1:9" s="121" customFormat="1" ht="21" customHeight="1">
      <c r="A259" s="333"/>
      <c r="B259" s="334"/>
      <c r="C259" s="333"/>
      <c r="D259" s="333" t="s">
        <v>289</v>
      </c>
      <c r="E259" s="334"/>
      <c r="F259" s="335">
        <v>2</v>
      </c>
      <c r="G259" s="335">
        <f>SUM(E258*F259)</f>
        <v>8</v>
      </c>
      <c r="H259" s="218"/>
      <c r="I259" s="218"/>
    </row>
    <row r="260" spans="1:9" s="121" customFormat="1" ht="21" customHeight="1">
      <c r="A260" s="333"/>
      <c r="B260" s="334" t="s">
        <v>3060</v>
      </c>
      <c r="C260" s="333" t="s">
        <v>2660</v>
      </c>
      <c r="D260" s="333" t="s">
        <v>276</v>
      </c>
      <c r="E260" s="334">
        <v>4</v>
      </c>
      <c r="F260" s="335">
        <f>SUM(F261:F262)</f>
        <v>519</v>
      </c>
      <c r="G260" s="335">
        <f t="shared" si="14"/>
        <v>2076</v>
      </c>
      <c r="H260" s="362" t="s">
        <v>3506</v>
      </c>
      <c r="I260" s="218"/>
    </row>
    <row r="261" spans="1:9" s="121" customFormat="1" ht="21" customHeight="1">
      <c r="A261" s="333"/>
      <c r="B261" s="334"/>
      <c r="C261" s="333"/>
      <c r="D261" s="333" t="s">
        <v>610</v>
      </c>
      <c r="E261" s="334">
        <v>4</v>
      </c>
      <c r="F261" s="335">
        <v>165</v>
      </c>
      <c r="G261" s="335">
        <f t="shared" si="14"/>
        <v>660</v>
      </c>
      <c r="H261" s="218"/>
      <c r="I261" s="218"/>
    </row>
    <row r="262" spans="1:9" s="121" customFormat="1" ht="21" customHeight="1">
      <c r="A262" s="333"/>
      <c r="B262" s="334"/>
      <c r="C262" s="333"/>
      <c r="D262" s="333" t="s">
        <v>289</v>
      </c>
      <c r="E262" s="334"/>
      <c r="F262" s="335">
        <v>354</v>
      </c>
      <c r="G262" s="335">
        <f>SUM(E261*F262)</f>
        <v>1416</v>
      </c>
      <c r="H262" s="218"/>
      <c r="I262" s="218"/>
    </row>
    <row r="263" spans="1:9" s="121" customFormat="1" ht="21" customHeight="1">
      <c r="A263" s="333"/>
      <c r="B263" s="334" t="s">
        <v>3059</v>
      </c>
      <c r="C263" s="333" t="s">
        <v>3058</v>
      </c>
      <c r="D263" s="333" t="s">
        <v>289</v>
      </c>
      <c r="E263" s="334">
        <v>4</v>
      </c>
      <c r="F263" s="335">
        <v>51</v>
      </c>
      <c r="G263" s="335">
        <f>SUM(E263*F263)</f>
        <v>204</v>
      </c>
      <c r="H263" s="362" t="s">
        <v>3506</v>
      </c>
      <c r="I263" s="363"/>
    </row>
    <row r="264" spans="1:9" s="121" customFormat="1" ht="21" customHeight="1">
      <c r="A264" s="333"/>
      <c r="B264" s="334" t="s">
        <v>3057</v>
      </c>
      <c r="C264" s="333" t="s">
        <v>2662</v>
      </c>
      <c r="D264" s="333" t="s">
        <v>289</v>
      </c>
      <c r="E264" s="334">
        <v>4</v>
      </c>
      <c r="F264" s="335">
        <v>224</v>
      </c>
      <c r="G264" s="335">
        <f>SUM(E264*F264)</f>
        <v>896</v>
      </c>
      <c r="H264" s="362" t="s">
        <v>3506</v>
      </c>
      <c r="I264" s="363"/>
    </row>
    <row r="265" spans="1:9" s="121" customFormat="1" ht="21" customHeight="1">
      <c r="A265" s="333"/>
      <c r="B265" s="334" t="s">
        <v>3056</v>
      </c>
      <c r="C265" s="333" t="s">
        <v>2792</v>
      </c>
      <c r="D265" s="333" t="s">
        <v>276</v>
      </c>
      <c r="E265" s="334">
        <v>4</v>
      </c>
      <c r="F265" s="335">
        <f>SUM(F266:F267)</f>
        <v>358</v>
      </c>
      <c r="G265" s="335">
        <f>SUM(E265*F265)</f>
        <v>1432</v>
      </c>
      <c r="H265" s="362" t="s">
        <v>3506</v>
      </c>
      <c r="I265" s="363"/>
    </row>
    <row r="266" spans="1:9" s="121" customFormat="1" ht="21" customHeight="1">
      <c r="A266" s="333"/>
      <c r="B266" s="334"/>
      <c r="C266" s="333"/>
      <c r="D266" s="333" t="s">
        <v>610</v>
      </c>
      <c r="E266" s="334">
        <v>4</v>
      </c>
      <c r="F266" s="335">
        <v>77</v>
      </c>
      <c r="G266" s="335">
        <f>SUM(E266*F266)</f>
        <v>308</v>
      </c>
      <c r="H266" s="218"/>
      <c r="I266" s="218"/>
    </row>
    <row r="267" spans="1:9" s="121" customFormat="1" ht="21" customHeight="1">
      <c r="A267" s="333"/>
      <c r="B267" s="334"/>
      <c r="C267" s="333"/>
      <c r="D267" s="333" t="s">
        <v>289</v>
      </c>
      <c r="E267" s="334"/>
      <c r="F267" s="335">
        <v>281</v>
      </c>
      <c r="G267" s="335">
        <f>SUM(E266*F267)</f>
        <v>1124</v>
      </c>
      <c r="H267" s="218"/>
      <c r="I267" s="218"/>
    </row>
    <row r="268" spans="1:9" s="121" customFormat="1" ht="21" customHeight="1">
      <c r="A268" s="333"/>
      <c r="B268" s="334" t="s">
        <v>70</v>
      </c>
      <c r="C268" s="333" t="s">
        <v>69</v>
      </c>
      <c r="D268" s="333" t="s">
        <v>276</v>
      </c>
      <c r="E268" s="334">
        <v>4</v>
      </c>
      <c r="F268" s="335">
        <f>SUM(F269:F270)</f>
        <v>370</v>
      </c>
      <c r="G268" s="335">
        <f aca="true" t="shared" si="15" ref="G268:G286">SUM(E268*F268)</f>
        <v>1480</v>
      </c>
      <c r="H268" s="362" t="s">
        <v>3062</v>
      </c>
      <c r="I268" s="363"/>
    </row>
    <row r="269" spans="1:9" s="121" customFormat="1" ht="21" customHeight="1">
      <c r="A269" s="333"/>
      <c r="B269" s="334"/>
      <c r="C269" s="333"/>
      <c r="D269" s="333" t="s">
        <v>610</v>
      </c>
      <c r="E269" s="334">
        <v>4</v>
      </c>
      <c r="F269" s="335">
        <v>208</v>
      </c>
      <c r="G269" s="335">
        <f t="shared" si="15"/>
        <v>832</v>
      </c>
      <c r="H269" s="218"/>
      <c r="I269" s="218"/>
    </row>
    <row r="270" spans="1:9" s="121" customFormat="1" ht="21" customHeight="1">
      <c r="A270" s="333"/>
      <c r="B270" s="334"/>
      <c r="C270" s="333"/>
      <c r="D270" s="333" t="s">
        <v>289</v>
      </c>
      <c r="E270" s="334">
        <v>4</v>
      </c>
      <c r="F270" s="335">
        <v>162</v>
      </c>
      <c r="G270" s="335">
        <f t="shared" si="15"/>
        <v>648</v>
      </c>
      <c r="H270" s="218"/>
      <c r="I270" s="218"/>
    </row>
    <row r="271" spans="1:9" s="121" customFormat="1" ht="21" customHeight="1">
      <c r="A271" s="333"/>
      <c r="B271" s="334" t="s">
        <v>1479</v>
      </c>
      <c r="C271" s="333" t="s">
        <v>1480</v>
      </c>
      <c r="D271" s="333" t="s">
        <v>276</v>
      </c>
      <c r="E271" s="334">
        <v>4</v>
      </c>
      <c r="F271" s="335">
        <f>SUM(F272:F273)</f>
        <v>176</v>
      </c>
      <c r="G271" s="335">
        <f t="shared" si="15"/>
        <v>704</v>
      </c>
      <c r="H271" s="362" t="s">
        <v>3062</v>
      </c>
      <c r="I271" s="363"/>
    </row>
    <row r="272" spans="1:9" s="121" customFormat="1" ht="21" customHeight="1">
      <c r="A272" s="333"/>
      <c r="B272" s="334"/>
      <c r="C272" s="333"/>
      <c r="D272" s="333" t="s">
        <v>610</v>
      </c>
      <c r="E272" s="334">
        <v>4</v>
      </c>
      <c r="F272" s="335">
        <v>62</v>
      </c>
      <c r="G272" s="335">
        <f t="shared" si="15"/>
        <v>248</v>
      </c>
      <c r="H272" s="218"/>
      <c r="I272" s="218"/>
    </row>
    <row r="273" spans="1:9" s="121" customFormat="1" ht="21" customHeight="1">
      <c r="A273" s="333"/>
      <c r="B273" s="334"/>
      <c r="C273" s="333"/>
      <c r="D273" s="333" t="s">
        <v>289</v>
      </c>
      <c r="E273" s="334">
        <v>4</v>
      </c>
      <c r="F273" s="335">
        <v>114</v>
      </c>
      <c r="G273" s="335">
        <f t="shared" si="15"/>
        <v>456</v>
      </c>
      <c r="H273" s="218"/>
      <c r="I273" s="218"/>
    </row>
    <row r="274" spans="1:9" s="121" customFormat="1" ht="21" customHeight="1">
      <c r="A274" s="333"/>
      <c r="B274" s="334" t="s">
        <v>74</v>
      </c>
      <c r="C274" s="333" t="s">
        <v>73</v>
      </c>
      <c r="D274" s="333" t="s">
        <v>276</v>
      </c>
      <c r="E274" s="334">
        <v>2</v>
      </c>
      <c r="F274" s="335">
        <f>SUM(F275:F276)</f>
        <v>174</v>
      </c>
      <c r="G274" s="335">
        <f t="shared" si="15"/>
        <v>348</v>
      </c>
      <c r="H274" s="362" t="s">
        <v>3391</v>
      </c>
      <c r="I274" s="362"/>
    </row>
    <row r="275" spans="1:9" s="121" customFormat="1" ht="21" customHeight="1">
      <c r="A275" s="333"/>
      <c r="B275" s="334"/>
      <c r="C275" s="333"/>
      <c r="D275" s="333" t="s">
        <v>610</v>
      </c>
      <c r="E275" s="334">
        <v>2</v>
      </c>
      <c r="F275" s="335">
        <v>117</v>
      </c>
      <c r="G275" s="335">
        <f t="shared" si="15"/>
        <v>234</v>
      </c>
      <c r="H275" s="260"/>
      <c r="I275" s="260"/>
    </row>
    <row r="276" spans="1:9" s="121" customFormat="1" ht="21" customHeight="1">
      <c r="A276" s="333"/>
      <c r="B276" s="334"/>
      <c r="C276" s="333"/>
      <c r="D276" s="333" t="s">
        <v>289</v>
      </c>
      <c r="E276" s="334">
        <v>2</v>
      </c>
      <c r="F276" s="335">
        <v>57</v>
      </c>
      <c r="G276" s="335">
        <f t="shared" si="15"/>
        <v>114</v>
      </c>
      <c r="H276" s="260"/>
      <c r="I276" s="260"/>
    </row>
    <row r="277" spans="1:9" s="121" customFormat="1" ht="21" customHeight="1">
      <c r="A277" s="333"/>
      <c r="B277" s="334" t="s">
        <v>74</v>
      </c>
      <c r="C277" s="333" t="s">
        <v>73</v>
      </c>
      <c r="D277" s="333" t="s">
        <v>289</v>
      </c>
      <c r="E277" s="334">
        <v>2</v>
      </c>
      <c r="F277" s="335">
        <v>24</v>
      </c>
      <c r="G277" s="335">
        <f t="shared" si="15"/>
        <v>48</v>
      </c>
      <c r="H277" s="362" t="s">
        <v>3391</v>
      </c>
      <c r="I277" s="362"/>
    </row>
    <row r="278" spans="1:9" s="121" customFormat="1" ht="21" customHeight="1">
      <c r="A278" s="333"/>
      <c r="B278" s="334" t="s">
        <v>630</v>
      </c>
      <c r="C278" s="333" t="s">
        <v>631</v>
      </c>
      <c r="D278" s="333" t="s">
        <v>276</v>
      </c>
      <c r="E278" s="334">
        <v>2</v>
      </c>
      <c r="F278" s="335">
        <f>SUM(F279:F280)</f>
        <v>40</v>
      </c>
      <c r="G278" s="335">
        <f t="shared" si="15"/>
        <v>80</v>
      </c>
      <c r="H278" s="362" t="s">
        <v>3391</v>
      </c>
      <c r="I278" s="362"/>
    </row>
    <row r="279" spans="1:9" s="121" customFormat="1" ht="21" customHeight="1">
      <c r="A279" s="333"/>
      <c r="B279" s="334"/>
      <c r="C279" s="333"/>
      <c r="D279" s="333" t="s">
        <v>610</v>
      </c>
      <c r="E279" s="334">
        <v>2</v>
      </c>
      <c r="F279" s="335">
        <v>26</v>
      </c>
      <c r="G279" s="335">
        <f t="shared" si="15"/>
        <v>52</v>
      </c>
      <c r="H279" s="260"/>
      <c r="I279" s="260"/>
    </row>
    <row r="280" spans="1:9" s="121" customFormat="1" ht="21" customHeight="1">
      <c r="A280" s="333"/>
      <c r="B280" s="334"/>
      <c r="C280" s="333"/>
      <c r="D280" s="333" t="s">
        <v>289</v>
      </c>
      <c r="E280" s="334">
        <v>2</v>
      </c>
      <c r="F280" s="335">
        <v>14</v>
      </c>
      <c r="G280" s="335">
        <f t="shared" si="15"/>
        <v>28</v>
      </c>
      <c r="H280" s="260"/>
      <c r="I280" s="260"/>
    </row>
    <row r="281" spans="1:9" s="121" customFormat="1" ht="21" customHeight="1">
      <c r="A281" s="333"/>
      <c r="B281" s="334" t="s">
        <v>634</v>
      </c>
      <c r="C281" s="333" t="s">
        <v>635</v>
      </c>
      <c r="D281" s="333" t="s">
        <v>276</v>
      </c>
      <c r="E281" s="334">
        <v>2</v>
      </c>
      <c r="F281" s="335">
        <f>SUM(F282:F283)</f>
        <v>120</v>
      </c>
      <c r="G281" s="335">
        <f t="shared" si="15"/>
        <v>240</v>
      </c>
      <c r="H281" s="362" t="s">
        <v>3391</v>
      </c>
      <c r="I281" s="362"/>
    </row>
    <row r="282" spans="1:9" s="121" customFormat="1" ht="21" customHeight="1">
      <c r="A282" s="333"/>
      <c r="B282" s="334"/>
      <c r="C282" s="333"/>
      <c r="D282" s="333" t="s">
        <v>610</v>
      </c>
      <c r="E282" s="334">
        <v>2</v>
      </c>
      <c r="F282" s="335">
        <v>21</v>
      </c>
      <c r="G282" s="335">
        <f t="shared" si="15"/>
        <v>42</v>
      </c>
      <c r="H282" s="260"/>
      <c r="I282" s="260"/>
    </row>
    <row r="283" spans="1:9" s="121" customFormat="1" ht="21" customHeight="1">
      <c r="A283" s="333"/>
      <c r="B283" s="334"/>
      <c r="C283" s="333"/>
      <c r="D283" s="333" t="s">
        <v>289</v>
      </c>
      <c r="E283" s="334">
        <v>2</v>
      </c>
      <c r="F283" s="335">
        <v>99</v>
      </c>
      <c r="G283" s="335">
        <f t="shared" si="15"/>
        <v>198</v>
      </c>
      <c r="H283" s="260"/>
      <c r="I283" s="260"/>
    </row>
    <row r="284" spans="1:9" s="121" customFormat="1" ht="21" customHeight="1">
      <c r="A284" s="333"/>
      <c r="B284" s="334" t="s">
        <v>636</v>
      </c>
      <c r="C284" s="333" t="s">
        <v>637</v>
      </c>
      <c r="D284" s="333" t="s">
        <v>276</v>
      </c>
      <c r="E284" s="334">
        <v>2</v>
      </c>
      <c r="F284" s="335">
        <f>SUM(F285:F286)</f>
        <v>52</v>
      </c>
      <c r="G284" s="335">
        <f t="shared" si="15"/>
        <v>104</v>
      </c>
      <c r="H284" s="362" t="s">
        <v>3391</v>
      </c>
      <c r="I284" s="362"/>
    </row>
    <row r="285" spans="1:9" s="121" customFormat="1" ht="21" customHeight="1">
      <c r="A285" s="333"/>
      <c r="B285" s="334"/>
      <c r="C285" s="333"/>
      <c r="D285" s="333" t="s">
        <v>610</v>
      </c>
      <c r="E285" s="334">
        <v>2</v>
      </c>
      <c r="F285" s="335">
        <v>17</v>
      </c>
      <c r="G285" s="335">
        <f t="shared" si="15"/>
        <v>34</v>
      </c>
      <c r="H285" s="260"/>
      <c r="I285" s="260"/>
    </row>
    <row r="286" spans="1:9" s="121" customFormat="1" ht="21" customHeight="1">
      <c r="A286" s="333"/>
      <c r="B286" s="334"/>
      <c r="C286" s="333"/>
      <c r="D286" s="333" t="s">
        <v>289</v>
      </c>
      <c r="E286" s="334">
        <v>2</v>
      </c>
      <c r="F286" s="335">
        <v>35</v>
      </c>
      <c r="G286" s="335">
        <f t="shared" si="15"/>
        <v>70</v>
      </c>
      <c r="H286" s="260"/>
      <c r="I286" s="260"/>
    </row>
    <row r="287" spans="1:9" s="143" customFormat="1" ht="21" customHeight="1">
      <c r="A287" s="144" t="s">
        <v>1944</v>
      </c>
      <c r="B287" s="145"/>
      <c r="C287" s="144" t="s">
        <v>276</v>
      </c>
      <c r="D287" s="144" t="s">
        <v>276</v>
      </c>
      <c r="E287" s="146">
        <f>SUM(E288)</f>
        <v>98</v>
      </c>
      <c r="F287" s="146">
        <f>SUM(F290+F314)</f>
        <v>1004</v>
      </c>
      <c r="G287" s="146">
        <f>SUM(G290+G314)</f>
        <v>4488</v>
      </c>
      <c r="H287" s="146"/>
      <c r="I287" s="146"/>
    </row>
    <row r="288" spans="1:9" s="143" customFormat="1" ht="21" customHeight="1">
      <c r="A288" s="144"/>
      <c r="B288" s="145"/>
      <c r="C288" s="144" t="s">
        <v>610</v>
      </c>
      <c r="D288" s="147" t="s">
        <v>610</v>
      </c>
      <c r="E288" s="146">
        <f>SUM(E291,E315)</f>
        <v>98</v>
      </c>
      <c r="F288" s="146">
        <f>SUM(F291,F315)</f>
        <v>782</v>
      </c>
      <c r="G288" s="146">
        <f>SUM(G291,G315)</f>
        <v>3600</v>
      </c>
      <c r="H288" s="146"/>
      <c r="I288" s="146"/>
    </row>
    <row r="289" spans="1:9" s="143" customFormat="1" ht="21" customHeight="1">
      <c r="A289" s="144"/>
      <c r="B289" s="145"/>
      <c r="C289" s="144" t="s">
        <v>289</v>
      </c>
      <c r="D289" s="144" t="s">
        <v>289</v>
      </c>
      <c r="E289" s="146"/>
      <c r="F289" s="146">
        <f>SUM(F292+F316)</f>
        <v>222</v>
      </c>
      <c r="G289" s="146">
        <f>SUM(G292+G316)</f>
        <v>888</v>
      </c>
      <c r="H289" s="146"/>
      <c r="I289" s="146"/>
    </row>
    <row r="290" spans="1:9" s="271" customFormat="1" ht="21" customHeight="1">
      <c r="A290" s="267" t="s">
        <v>2805</v>
      </c>
      <c r="B290" s="268"/>
      <c r="C290" s="267"/>
      <c r="D290" s="267" t="s">
        <v>276</v>
      </c>
      <c r="E290" s="269">
        <f>SUM(E291)</f>
        <v>94</v>
      </c>
      <c r="F290" s="269">
        <f>SUM(F291)</f>
        <v>692</v>
      </c>
      <c r="G290" s="269">
        <f>SUM(G291)</f>
        <v>3240</v>
      </c>
      <c r="H290" s="270"/>
      <c r="I290" s="270"/>
    </row>
    <row r="291" spans="1:9" s="271" customFormat="1" ht="21" customHeight="1">
      <c r="A291" s="267"/>
      <c r="B291" s="268"/>
      <c r="C291" s="267"/>
      <c r="D291" s="267" t="s">
        <v>610</v>
      </c>
      <c r="E291" s="269">
        <f>SUM(E293:E313)</f>
        <v>94</v>
      </c>
      <c r="F291" s="269">
        <f>SUM(F293:F313)</f>
        <v>692</v>
      </c>
      <c r="G291" s="269">
        <f>SUM(G293:G313)</f>
        <v>3240</v>
      </c>
      <c r="H291" s="270"/>
      <c r="I291" s="270"/>
    </row>
    <row r="292" spans="1:9" s="271" customFormat="1" ht="21" customHeight="1">
      <c r="A292" s="267"/>
      <c r="B292" s="268"/>
      <c r="C292" s="267"/>
      <c r="D292" s="267" t="s">
        <v>289</v>
      </c>
      <c r="E292" s="269"/>
      <c r="F292" s="270"/>
      <c r="G292" s="270"/>
      <c r="H292" s="270"/>
      <c r="I292" s="270"/>
    </row>
    <row r="293" spans="1:9" s="121" customFormat="1" ht="21" customHeight="1">
      <c r="A293" s="333"/>
      <c r="B293" s="334" t="s">
        <v>737</v>
      </c>
      <c r="C293" s="333" t="s">
        <v>736</v>
      </c>
      <c r="D293" s="333" t="s">
        <v>610</v>
      </c>
      <c r="E293" s="334">
        <v>4</v>
      </c>
      <c r="F293" s="336">
        <v>5</v>
      </c>
      <c r="G293" s="335">
        <f aca="true" t="shared" si="16" ref="G293:G307">SUM(E293*F293)</f>
        <v>20</v>
      </c>
      <c r="H293" s="338" t="s">
        <v>3106</v>
      </c>
      <c r="I293" s="338"/>
    </row>
    <row r="294" spans="1:9" s="121" customFormat="1" ht="21" customHeight="1">
      <c r="A294" s="333"/>
      <c r="B294" s="334" t="s">
        <v>1267</v>
      </c>
      <c r="C294" s="333" t="s">
        <v>1266</v>
      </c>
      <c r="D294" s="333" t="s">
        <v>610</v>
      </c>
      <c r="E294" s="334">
        <v>4</v>
      </c>
      <c r="F294" s="336">
        <v>83</v>
      </c>
      <c r="G294" s="335">
        <f t="shared" si="16"/>
        <v>332</v>
      </c>
      <c r="H294" s="338" t="s">
        <v>3106</v>
      </c>
      <c r="I294" s="338"/>
    </row>
    <row r="295" spans="1:9" s="121" customFormat="1" ht="21" customHeight="1">
      <c r="A295" s="333"/>
      <c r="B295" s="334" t="s">
        <v>2159</v>
      </c>
      <c r="C295" s="333" t="s">
        <v>2158</v>
      </c>
      <c r="D295" s="333" t="s">
        <v>610</v>
      </c>
      <c r="E295" s="334">
        <v>4</v>
      </c>
      <c r="F295" s="336">
        <v>31</v>
      </c>
      <c r="G295" s="335">
        <f t="shared" si="16"/>
        <v>124</v>
      </c>
      <c r="H295" s="338" t="s">
        <v>3395</v>
      </c>
      <c r="I295" s="338"/>
    </row>
    <row r="296" spans="1:9" s="121" customFormat="1" ht="21" customHeight="1">
      <c r="A296" s="333"/>
      <c r="B296" s="334" t="s">
        <v>2157</v>
      </c>
      <c r="C296" s="333" t="s">
        <v>2156</v>
      </c>
      <c r="D296" s="333" t="s">
        <v>610</v>
      </c>
      <c r="E296" s="334">
        <v>4</v>
      </c>
      <c r="F296" s="336">
        <v>31</v>
      </c>
      <c r="G296" s="335">
        <f t="shared" si="16"/>
        <v>124</v>
      </c>
      <c r="H296" s="338" t="s">
        <v>3395</v>
      </c>
      <c r="I296" s="338"/>
    </row>
    <row r="297" spans="1:9" s="121" customFormat="1" ht="21" customHeight="1">
      <c r="A297" s="333"/>
      <c r="B297" s="334" t="s">
        <v>2503</v>
      </c>
      <c r="C297" s="333" t="s">
        <v>2502</v>
      </c>
      <c r="D297" s="333" t="s">
        <v>610</v>
      </c>
      <c r="E297" s="334">
        <v>4</v>
      </c>
      <c r="F297" s="336">
        <v>21</v>
      </c>
      <c r="G297" s="335">
        <f t="shared" si="16"/>
        <v>84</v>
      </c>
      <c r="H297" s="338" t="s">
        <v>3395</v>
      </c>
      <c r="I297" s="338"/>
    </row>
    <row r="298" spans="1:9" s="121" customFormat="1" ht="21" customHeight="1">
      <c r="A298" s="333"/>
      <c r="B298" s="334" t="s">
        <v>2501</v>
      </c>
      <c r="C298" s="333" t="s">
        <v>3392</v>
      </c>
      <c r="D298" s="333" t="s">
        <v>610</v>
      </c>
      <c r="E298" s="334">
        <v>4</v>
      </c>
      <c r="F298" s="336">
        <v>16</v>
      </c>
      <c r="G298" s="335">
        <f t="shared" si="16"/>
        <v>64</v>
      </c>
      <c r="H298" s="338" t="s">
        <v>3395</v>
      </c>
      <c r="I298" s="338"/>
    </row>
    <row r="299" spans="1:9" s="121" customFormat="1" ht="21" customHeight="1">
      <c r="A299" s="333"/>
      <c r="B299" s="334"/>
      <c r="C299" s="333" t="s">
        <v>3385</v>
      </c>
      <c r="D299" s="333"/>
      <c r="E299" s="334"/>
      <c r="F299" s="336"/>
      <c r="G299" s="335"/>
      <c r="H299" s="162"/>
      <c r="I299" s="162"/>
    </row>
    <row r="300" spans="1:9" s="121" customFormat="1" ht="21" customHeight="1">
      <c r="A300" s="333"/>
      <c r="B300" s="334" t="s">
        <v>1214</v>
      </c>
      <c r="C300" s="333" t="s">
        <v>1213</v>
      </c>
      <c r="D300" s="333" t="s">
        <v>610</v>
      </c>
      <c r="E300" s="334">
        <v>4</v>
      </c>
      <c r="F300" s="336">
        <v>40</v>
      </c>
      <c r="G300" s="335">
        <f t="shared" si="16"/>
        <v>160</v>
      </c>
      <c r="H300" s="338" t="s">
        <v>3395</v>
      </c>
      <c r="I300" s="338"/>
    </row>
    <row r="301" spans="1:9" s="121" customFormat="1" ht="21" customHeight="1">
      <c r="A301" s="333"/>
      <c r="B301" s="334" t="s">
        <v>2935</v>
      </c>
      <c r="C301" s="333" t="s">
        <v>2934</v>
      </c>
      <c r="D301" s="333" t="s">
        <v>610</v>
      </c>
      <c r="E301" s="334">
        <v>4</v>
      </c>
      <c r="F301" s="336">
        <v>21</v>
      </c>
      <c r="G301" s="335">
        <f t="shared" si="16"/>
        <v>84</v>
      </c>
      <c r="H301" s="338" t="s">
        <v>3395</v>
      </c>
      <c r="I301" s="338"/>
    </row>
    <row r="302" spans="1:9" s="121" customFormat="1" ht="21" customHeight="1">
      <c r="A302" s="333"/>
      <c r="B302" s="334" t="s">
        <v>2933</v>
      </c>
      <c r="C302" s="333" t="s">
        <v>2932</v>
      </c>
      <c r="D302" s="333" t="s">
        <v>610</v>
      </c>
      <c r="E302" s="334">
        <v>4</v>
      </c>
      <c r="F302" s="336">
        <v>56</v>
      </c>
      <c r="G302" s="335">
        <f t="shared" si="16"/>
        <v>224</v>
      </c>
      <c r="H302" s="338" t="s">
        <v>3396</v>
      </c>
      <c r="I302" s="338"/>
    </row>
    <row r="303" spans="1:9" s="121" customFormat="1" ht="21" customHeight="1">
      <c r="A303" s="333"/>
      <c r="B303" s="334" t="s">
        <v>1450</v>
      </c>
      <c r="C303" s="333" t="s">
        <v>625</v>
      </c>
      <c r="D303" s="333" t="s">
        <v>610</v>
      </c>
      <c r="E303" s="334">
        <v>2</v>
      </c>
      <c r="F303" s="336">
        <v>82</v>
      </c>
      <c r="G303" s="335">
        <f t="shared" si="16"/>
        <v>164</v>
      </c>
      <c r="H303" s="338" t="s">
        <v>3110</v>
      </c>
      <c r="I303" s="338"/>
    </row>
    <row r="304" spans="1:9" s="121" customFormat="1" ht="21" customHeight="1">
      <c r="A304" s="333"/>
      <c r="B304" s="334" t="s">
        <v>2161</v>
      </c>
      <c r="C304" s="333" t="s">
        <v>2160</v>
      </c>
      <c r="D304" s="333" t="s">
        <v>610</v>
      </c>
      <c r="E304" s="334">
        <v>12</v>
      </c>
      <c r="F304" s="336">
        <v>58</v>
      </c>
      <c r="G304" s="335">
        <f t="shared" si="16"/>
        <v>696</v>
      </c>
      <c r="H304" s="338" t="s">
        <v>3106</v>
      </c>
      <c r="I304" s="338"/>
    </row>
    <row r="305" spans="1:9" s="121" customFormat="1" ht="21" customHeight="1">
      <c r="A305" s="333"/>
      <c r="B305" s="334" t="s">
        <v>2315</v>
      </c>
      <c r="C305" s="333" t="s">
        <v>629</v>
      </c>
      <c r="D305" s="333" t="s">
        <v>610</v>
      </c>
      <c r="E305" s="334">
        <v>10</v>
      </c>
      <c r="F305" s="336">
        <v>1</v>
      </c>
      <c r="G305" s="335">
        <f t="shared" si="16"/>
        <v>10</v>
      </c>
      <c r="H305" s="338" t="s">
        <v>3110</v>
      </c>
      <c r="I305" s="338"/>
    </row>
    <row r="306" spans="1:9" s="121" customFormat="1" ht="21" customHeight="1">
      <c r="A306" s="333"/>
      <c r="B306" s="334" t="s">
        <v>2931</v>
      </c>
      <c r="C306" s="333" t="s">
        <v>2930</v>
      </c>
      <c r="D306" s="333" t="s">
        <v>610</v>
      </c>
      <c r="E306" s="334">
        <v>4</v>
      </c>
      <c r="F306" s="336">
        <v>20</v>
      </c>
      <c r="G306" s="335">
        <f t="shared" si="16"/>
        <v>80</v>
      </c>
      <c r="H306" s="338" t="s">
        <v>3106</v>
      </c>
      <c r="I306" s="162"/>
    </row>
    <row r="307" spans="1:9" s="121" customFormat="1" ht="21" customHeight="1">
      <c r="A307" s="333"/>
      <c r="B307" s="334" t="s">
        <v>2929</v>
      </c>
      <c r="C307" s="333" t="s">
        <v>3393</v>
      </c>
      <c r="D307" s="333" t="s">
        <v>610</v>
      </c>
      <c r="E307" s="334">
        <v>4</v>
      </c>
      <c r="F307" s="336">
        <v>20</v>
      </c>
      <c r="G307" s="335">
        <f t="shared" si="16"/>
        <v>80</v>
      </c>
      <c r="H307" s="338" t="s">
        <v>3106</v>
      </c>
      <c r="I307" s="162"/>
    </row>
    <row r="308" spans="1:9" s="121" customFormat="1" ht="21" customHeight="1">
      <c r="A308" s="333"/>
      <c r="B308" s="334"/>
      <c r="C308" s="333" t="s">
        <v>3394</v>
      </c>
      <c r="D308" s="333"/>
      <c r="E308" s="334"/>
      <c r="F308" s="336"/>
      <c r="G308" s="335"/>
      <c r="H308" s="162"/>
      <c r="I308" s="162"/>
    </row>
    <row r="309" spans="1:9" s="121" customFormat="1" ht="21" customHeight="1">
      <c r="A309" s="333"/>
      <c r="B309" s="334" t="s">
        <v>1941</v>
      </c>
      <c r="C309" s="333" t="s">
        <v>1940</v>
      </c>
      <c r="D309" s="333" t="s">
        <v>610</v>
      </c>
      <c r="E309" s="334">
        <v>4</v>
      </c>
      <c r="F309" s="335">
        <v>86</v>
      </c>
      <c r="G309" s="335">
        <f>SUM(E309*F309)</f>
        <v>344</v>
      </c>
      <c r="H309" s="162"/>
      <c r="I309" s="162"/>
    </row>
    <row r="310" spans="1:9" s="121" customFormat="1" ht="21" customHeight="1">
      <c r="A310" s="333"/>
      <c r="B310" s="334" t="s">
        <v>1465</v>
      </c>
      <c r="C310" s="333" t="s">
        <v>1466</v>
      </c>
      <c r="D310" s="333" t="s">
        <v>610</v>
      </c>
      <c r="E310" s="334">
        <v>6</v>
      </c>
      <c r="F310" s="335">
        <v>31</v>
      </c>
      <c r="G310" s="335">
        <f>SUM(E310*F310)</f>
        <v>186</v>
      </c>
      <c r="H310" s="338" t="s">
        <v>3397</v>
      </c>
      <c r="I310" s="338"/>
    </row>
    <row r="311" spans="1:9" s="121" customFormat="1" ht="21" customHeight="1">
      <c r="A311" s="333"/>
      <c r="B311" s="334" t="s">
        <v>1470</v>
      </c>
      <c r="C311" s="333" t="s">
        <v>1471</v>
      </c>
      <c r="D311" s="333" t="s">
        <v>610</v>
      </c>
      <c r="E311" s="334">
        <v>6</v>
      </c>
      <c r="F311" s="335">
        <v>19</v>
      </c>
      <c r="G311" s="335">
        <f>SUM(E311*F311)</f>
        <v>114</v>
      </c>
      <c r="H311" s="338" t="s">
        <v>3397</v>
      </c>
      <c r="I311" s="338"/>
    </row>
    <row r="312" spans="1:9" s="121" customFormat="1" ht="21" customHeight="1">
      <c r="A312" s="333"/>
      <c r="B312" s="334" t="s">
        <v>2509</v>
      </c>
      <c r="C312" s="333" t="s">
        <v>2508</v>
      </c>
      <c r="D312" s="333" t="s">
        <v>610</v>
      </c>
      <c r="E312" s="334">
        <v>4</v>
      </c>
      <c r="F312" s="336">
        <v>38</v>
      </c>
      <c r="G312" s="335">
        <f>SUM(E312*F312)</f>
        <v>152</v>
      </c>
      <c r="H312" s="338" t="s">
        <v>3397</v>
      </c>
      <c r="I312" s="338"/>
    </row>
    <row r="313" spans="1:9" s="121" customFormat="1" ht="21" customHeight="1">
      <c r="A313" s="333"/>
      <c r="B313" s="334" t="s">
        <v>1478</v>
      </c>
      <c r="C313" s="333" t="s">
        <v>1477</v>
      </c>
      <c r="D313" s="333" t="s">
        <v>610</v>
      </c>
      <c r="E313" s="334">
        <v>6</v>
      </c>
      <c r="F313" s="335">
        <v>33</v>
      </c>
      <c r="G313" s="335">
        <f>SUM(E313*F313)</f>
        <v>198</v>
      </c>
      <c r="H313" s="338" t="s">
        <v>3397</v>
      </c>
      <c r="I313" s="338"/>
    </row>
    <row r="314" spans="1:9" s="271" customFormat="1" ht="21" customHeight="1">
      <c r="A314" s="267" t="s">
        <v>2806</v>
      </c>
      <c r="B314" s="268"/>
      <c r="C314" s="267"/>
      <c r="D314" s="267" t="s">
        <v>276</v>
      </c>
      <c r="E314" s="269">
        <f>SUM(E310:E313)</f>
        <v>22</v>
      </c>
      <c r="F314" s="269">
        <f aca="true" t="shared" si="17" ref="F314:G316">SUM(F317)</f>
        <v>312</v>
      </c>
      <c r="G314" s="269">
        <f t="shared" si="17"/>
        <v>1248</v>
      </c>
      <c r="H314" s="270"/>
      <c r="I314" s="270"/>
    </row>
    <row r="315" spans="1:9" s="271" customFormat="1" ht="21" customHeight="1">
      <c r="A315" s="267"/>
      <c r="B315" s="268"/>
      <c r="C315" s="267"/>
      <c r="D315" s="267" t="s">
        <v>610</v>
      </c>
      <c r="E315" s="269">
        <f>SUM(E318)</f>
        <v>4</v>
      </c>
      <c r="F315" s="269">
        <f t="shared" si="17"/>
        <v>90</v>
      </c>
      <c r="G315" s="269">
        <f t="shared" si="17"/>
        <v>360</v>
      </c>
      <c r="H315" s="270"/>
      <c r="I315" s="270"/>
    </row>
    <row r="316" spans="1:9" s="271" customFormat="1" ht="21" customHeight="1">
      <c r="A316" s="267"/>
      <c r="B316" s="268"/>
      <c r="C316" s="267"/>
      <c r="D316" s="267" t="s">
        <v>289</v>
      </c>
      <c r="E316" s="269"/>
      <c r="F316" s="269">
        <f t="shared" si="17"/>
        <v>222</v>
      </c>
      <c r="G316" s="269">
        <f t="shared" si="17"/>
        <v>888</v>
      </c>
      <c r="H316" s="270"/>
      <c r="I316" s="270"/>
    </row>
    <row r="317" spans="1:9" s="121" customFormat="1" ht="21" customHeight="1">
      <c r="A317" s="333"/>
      <c r="B317" s="334" t="s">
        <v>72</v>
      </c>
      <c r="C317" s="333" t="s">
        <v>71</v>
      </c>
      <c r="D317" s="333" t="s">
        <v>276</v>
      </c>
      <c r="E317" s="334">
        <v>4</v>
      </c>
      <c r="F317" s="335">
        <f>SUM(F318:F319)</f>
        <v>312</v>
      </c>
      <c r="G317" s="335">
        <f>SUM(E317*F317)</f>
        <v>1248</v>
      </c>
      <c r="H317" s="362" t="s">
        <v>3062</v>
      </c>
      <c r="I317" s="362"/>
    </row>
    <row r="318" spans="1:9" s="121" customFormat="1" ht="21" customHeight="1">
      <c r="A318" s="333"/>
      <c r="B318" s="334"/>
      <c r="C318" s="333"/>
      <c r="D318" s="333" t="s">
        <v>610</v>
      </c>
      <c r="E318" s="334">
        <v>4</v>
      </c>
      <c r="F318" s="335">
        <v>90</v>
      </c>
      <c r="G318" s="335">
        <f>SUM(E318*F318)</f>
        <v>360</v>
      </c>
      <c r="H318" s="162"/>
      <c r="I318" s="162"/>
    </row>
    <row r="319" spans="1:9" s="121" customFormat="1" ht="21" customHeight="1">
      <c r="A319" s="333"/>
      <c r="B319" s="334"/>
      <c r="C319" s="333"/>
      <c r="D319" s="333" t="s">
        <v>289</v>
      </c>
      <c r="E319" s="334">
        <v>4</v>
      </c>
      <c r="F319" s="335">
        <v>222</v>
      </c>
      <c r="G319" s="335">
        <f>SUM(E319*F319)</f>
        <v>888</v>
      </c>
      <c r="H319" s="162"/>
      <c r="I319" s="162"/>
    </row>
    <row r="320" spans="1:9" s="143" customFormat="1" ht="21" customHeight="1">
      <c r="A320" s="140" t="s">
        <v>450</v>
      </c>
      <c r="B320" s="141"/>
      <c r="C320" s="140" t="s">
        <v>276</v>
      </c>
      <c r="D320" s="140" t="s">
        <v>276</v>
      </c>
      <c r="E320" s="142">
        <f>SUM(E321)</f>
        <v>182</v>
      </c>
      <c r="F320" s="142">
        <f aca="true" t="shared" si="18" ref="F320:G322">SUM(F323+F371)</f>
        <v>2321</v>
      </c>
      <c r="G320" s="142">
        <f t="shared" si="18"/>
        <v>9304</v>
      </c>
      <c r="H320" s="142"/>
      <c r="I320" s="142"/>
    </row>
    <row r="321" spans="1:9" s="143" customFormat="1" ht="21" customHeight="1">
      <c r="A321" s="140"/>
      <c r="B321" s="141"/>
      <c r="C321" s="140" t="s">
        <v>3055</v>
      </c>
      <c r="D321" s="140" t="s">
        <v>3055</v>
      </c>
      <c r="E321" s="142">
        <f>SUM(E324+E372)</f>
        <v>182</v>
      </c>
      <c r="F321" s="142">
        <f t="shared" si="18"/>
        <v>2068</v>
      </c>
      <c r="G321" s="142">
        <f t="shared" si="18"/>
        <v>8292</v>
      </c>
      <c r="H321" s="142"/>
      <c r="I321" s="142"/>
    </row>
    <row r="322" spans="1:9" s="143" customFormat="1" ht="21" customHeight="1">
      <c r="A322" s="140"/>
      <c r="B322" s="141"/>
      <c r="C322" s="140" t="s">
        <v>289</v>
      </c>
      <c r="D322" s="140" t="s">
        <v>289</v>
      </c>
      <c r="E322" s="142"/>
      <c r="F322" s="142">
        <f t="shared" si="18"/>
        <v>253</v>
      </c>
      <c r="G322" s="142">
        <f t="shared" si="18"/>
        <v>1012</v>
      </c>
      <c r="H322" s="142"/>
      <c r="I322" s="142"/>
    </row>
    <row r="323" spans="1:9" s="143" customFormat="1" ht="21" customHeight="1">
      <c r="A323" s="144" t="s">
        <v>450</v>
      </c>
      <c r="B323" s="145"/>
      <c r="C323" s="144" t="s">
        <v>276</v>
      </c>
      <c r="D323" s="144" t="s">
        <v>276</v>
      </c>
      <c r="E323" s="146">
        <f>SUM(E324)</f>
        <v>142</v>
      </c>
      <c r="F323" s="146">
        <f>SUM(F326,F329,F330,F333,F334,F337:F341,F344:F345,F348:F353,F356:F370)</f>
        <v>1671</v>
      </c>
      <c r="G323" s="146">
        <f>SUM(G326,G329,G330,G333,G334,G337:G341,G344:G345,G348:G353,G356:G370)</f>
        <v>6704</v>
      </c>
      <c r="H323" s="146"/>
      <c r="I323" s="146"/>
    </row>
    <row r="324" spans="1:9" s="143" customFormat="1" ht="21" customHeight="1">
      <c r="A324" s="144"/>
      <c r="B324" s="145"/>
      <c r="C324" s="144" t="s">
        <v>3055</v>
      </c>
      <c r="D324" s="147" t="s">
        <v>3055</v>
      </c>
      <c r="E324" s="146">
        <f>SUM(E327,E329,E331,E333,E335,E337:E340,E342,E344,E346,E348:E352,E354,E356:E370)</f>
        <v>142</v>
      </c>
      <c r="F324" s="146">
        <f>SUM(F327,F329,F331,F333,F335,F337:F340,F342,F344,F346,F348:F352,F354,F356:F370)</f>
        <v>1662</v>
      </c>
      <c r="G324" s="146">
        <f>SUM(G327,G329,G331,G333,G335,G337:G340,G342,G344,G346,G348:G352,G354,G356:G370)</f>
        <v>6668</v>
      </c>
      <c r="H324" s="146"/>
      <c r="I324" s="146"/>
    </row>
    <row r="325" spans="1:9" s="143" customFormat="1" ht="21" customHeight="1">
      <c r="A325" s="144"/>
      <c r="B325" s="145"/>
      <c r="C325" s="144" t="s">
        <v>289</v>
      </c>
      <c r="D325" s="144" t="s">
        <v>289</v>
      </c>
      <c r="E325" s="146"/>
      <c r="F325" s="146">
        <f>SUM(F328,F332,F336,F343,F347,F355)</f>
        <v>9</v>
      </c>
      <c r="G325" s="146">
        <f>SUM(G328,G332,G336,G343,G347,G355)</f>
        <v>36</v>
      </c>
      <c r="H325" s="146"/>
      <c r="I325" s="146"/>
    </row>
    <row r="326" spans="1:9" s="121" customFormat="1" ht="21" customHeight="1">
      <c r="A326" s="333"/>
      <c r="B326" s="334" t="s">
        <v>1476</v>
      </c>
      <c r="C326" s="333" t="s">
        <v>1475</v>
      </c>
      <c r="D326" s="333" t="s">
        <v>276</v>
      </c>
      <c r="E326" s="334">
        <v>4</v>
      </c>
      <c r="F326" s="336">
        <f>SUM(F327:F328)</f>
        <v>35</v>
      </c>
      <c r="G326" s="335">
        <f>SUM(E326*F326)</f>
        <v>140</v>
      </c>
      <c r="H326" s="338" t="s">
        <v>3106</v>
      </c>
      <c r="I326" s="338"/>
    </row>
    <row r="327" spans="1:9" s="121" customFormat="1" ht="21" customHeight="1">
      <c r="A327" s="333"/>
      <c r="B327" s="334"/>
      <c r="C327" s="333"/>
      <c r="D327" s="333" t="s">
        <v>2663</v>
      </c>
      <c r="E327" s="334">
        <v>4</v>
      </c>
      <c r="F327" s="336">
        <v>33</v>
      </c>
      <c r="G327" s="335">
        <f aca="true" t="shared" si="19" ref="G327:G370">SUM(E327*F327)</f>
        <v>132</v>
      </c>
      <c r="H327" s="162"/>
      <c r="I327" s="162"/>
    </row>
    <row r="328" spans="1:9" s="121" customFormat="1" ht="21" customHeight="1">
      <c r="A328" s="333"/>
      <c r="B328" s="334"/>
      <c r="C328" s="333"/>
      <c r="D328" s="333" t="s">
        <v>289</v>
      </c>
      <c r="E328" s="334">
        <v>4</v>
      </c>
      <c r="F328" s="336">
        <v>2</v>
      </c>
      <c r="G328" s="335">
        <f t="shared" si="19"/>
        <v>8</v>
      </c>
      <c r="H328" s="162"/>
      <c r="I328" s="162"/>
    </row>
    <row r="329" spans="1:9" s="121" customFormat="1" ht="21" customHeight="1">
      <c r="A329" s="333"/>
      <c r="B329" s="334" t="s">
        <v>1476</v>
      </c>
      <c r="C329" s="333" t="s">
        <v>1475</v>
      </c>
      <c r="D329" s="333" t="s">
        <v>2663</v>
      </c>
      <c r="E329" s="334">
        <v>4</v>
      </c>
      <c r="F329" s="336">
        <v>163</v>
      </c>
      <c r="G329" s="335">
        <f t="shared" si="19"/>
        <v>652</v>
      </c>
      <c r="H329" s="338" t="s">
        <v>3106</v>
      </c>
      <c r="I329" s="338"/>
    </row>
    <row r="330" spans="1:9" s="121" customFormat="1" ht="21" customHeight="1">
      <c r="A330" s="333"/>
      <c r="B330" s="334" t="s">
        <v>1474</v>
      </c>
      <c r="C330" s="333" t="s">
        <v>1473</v>
      </c>
      <c r="D330" s="333" t="s">
        <v>276</v>
      </c>
      <c r="E330" s="334">
        <v>4</v>
      </c>
      <c r="F330" s="336">
        <f>SUM(F331:F332)</f>
        <v>66</v>
      </c>
      <c r="G330" s="335">
        <f t="shared" si="19"/>
        <v>264</v>
      </c>
      <c r="H330" s="338" t="s">
        <v>3106</v>
      </c>
      <c r="I330" s="338"/>
    </row>
    <row r="331" spans="1:9" s="121" customFormat="1" ht="21" customHeight="1">
      <c r="A331" s="333"/>
      <c r="B331" s="334"/>
      <c r="C331" s="333"/>
      <c r="D331" s="333" t="s">
        <v>2663</v>
      </c>
      <c r="E331" s="334">
        <v>4</v>
      </c>
      <c r="F331" s="336">
        <v>64</v>
      </c>
      <c r="G331" s="335">
        <f t="shared" si="19"/>
        <v>256</v>
      </c>
      <c r="H331" s="162"/>
      <c r="I331" s="162"/>
    </row>
    <row r="332" spans="1:9" s="121" customFormat="1" ht="21" customHeight="1">
      <c r="A332" s="333"/>
      <c r="B332" s="334"/>
      <c r="C332" s="333"/>
      <c r="D332" s="333" t="s">
        <v>289</v>
      </c>
      <c r="E332" s="334">
        <v>4</v>
      </c>
      <c r="F332" s="336">
        <v>2</v>
      </c>
      <c r="G332" s="335">
        <f t="shared" si="19"/>
        <v>8</v>
      </c>
      <c r="H332" s="162"/>
      <c r="I332" s="162"/>
    </row>
    <row r="333" spans="1:9" s="121" customFormat="1" ht="21" customHeight="1">
      <c r="A333" s="333"/>
      <c r="B333" s="334" t="s">
        <v>1474</v>
      </c>
      <c r="C333" s="333" t="s">
        <v>1473</v>
      </c>
      <c r="D333" s="333" t="s">
        <v>2663</v>
      </c>
      <c r="E333" s="334">
        <v>4</v>
      </c>
      <c r="F333" s="336">
        <v>161</v>
      </c>
      <c r="G333" s="335">
        <f t="shared" si="19"/>
        <v>644</v>
      </c>
      <c r="H333" s="338" t="s">
        <v>3106</v>
      </c>
      <c r="I333" s="338"/>
    </row>
    <row r="334" spans="1:9" s="121" customFormat="1" ht="21" customHeight="1">
      <c r="A334" s="333"/>
      <c r="B334" s="334" t="s">
        <v>1934</v>
      </c>
      <c r="C334" s="333" t="s">
        <v>1933</v>
      </c>
      <c r="D334" s="333" t="s">
        <v>276</v>
      </c>
      <c r="E334" s="334">
        <v>4</v>
      </c>
      <c r="F334" s="336">
        <f>SUM(F335:F336)</f>
        <v>152</v>
      </c>
      <c r="G334" s="335">
        <f t="shared" si="19"/>
        <v>608</v>
      </c>
      <c r="H334" s="338" t="s">
        <v>3106</v>
      </c>
      <c r="I334" s="338"/>
    </row>
    <row r="335" spans="1:9" s="121" customFormat="1" ht="21" customHeight="1">
      <c r="A335" s="333"/>
      <c r="B335" s="334"/>
      <c r="C335" s="333"/>
      <c r="D335" s="333" t="s">
        <v>610</v>
      </c>
      <c r="E335" s="334">
        <v>4</v>
      </c>
      <c r="F335" s="336">
        <v>151</v>
      </c>
      <c r="G335" s="335">
        <f t="shared" si="19"/>
        <v>604</v>
      </c>
      <c r="H335" s="162"/>
      <c r="I335" s="162"/>
    </row>
    <row r="336" spans="1:9" s="121" customFormat="1" ht="21" customHeight="1">
      <c r="A336" s="333"/>
      <c r="B336" s="334"/>
      <c r="C336" s="333"/>
      <c r="D336" s="333" t="s">
        <v>289</v>
      </c>
      <c r="E336" s="334">
        <v>4</v>
      </c>
      <c r="F336" s="336">
        <v>1</v>
      </c>
      <c r="G336" s="335">
        <f t="shared" si="19"/>
        <v>4</v>
      </c>
      <c r="H336" s="162"/>
      <c r="I336" s="162"/>
    </row>
    <row r="337" spans="1:9" s="121" customFormat="1" ht="21" customHeight="1">
      <c r="A337" s="333"/>
      <c r="B337" s="334" t="s">
        <v>2308</v>
      </c>
      <c r="C337" s="333" t="s">
        <v>2307</v>
      </c>
      <c r="D337" s="333" t="s">
        <v>610</v>
      </c>
      <c r="E337" s="334">
        <v>4</v>
      </c>
      <c r="F337" s="336">
        <v>31</v>
      </c>
      <c r="G337" s="335">
        <f t="shared" si="19"/>
        <v>124</v>
      </c>
      <c r="H337" s="338" t="s">
        <v>3106</v>
      </c>
      <c r="I337" s="338"/>
    </row>
    <row r="338" spans="1:9" s="121" customFormat="1" ht="21" customHeight="1">
      <c r="A338" s="333"/>
      <c r="B338" s="334" t="s">
        <v>2540</v>
      </c>
      <c r="C338" s="333" t="s">
        <v>2539</v>
      </c>
      <c r="D338" s="333" t="s">
        <v>610</v>
      </c>
      <c r="E338" s="334">
        <v>4</v>
      </c>
      <c r="F338" s="336">
        <v>26</v>
      </c>
      <c r="G338" s="335">
        <f t="shared" si="19"/>
        <v>104</v>
      </c>
      <c r="H338" s="338" t="s">
        <v>3108</v>
      </c>
      <c r="I338" s="338"/>
    </row>
    <row r="339" spans="1:9" s="121" customFormat="1" ht="21" customHeight="1">
      <c r="A339" s="333"/>
      <c r="B339" s="334" t="s">
        <v>1914</v>
      </c>
      <c r="C339" s="333" t="s">
        <v>1913</v>
      </c>
      <c r="D339" s="333" t="s">
        <v>610</v>
      </c>
      <c r="E339" s="334">
        <v>4</v>
      </c>
      <c r="F339" s="336">
        <v>49</v>
      </c>
      <c r="G339" s="335">
        <f t="shared" si="19"/>
        <v>196</v>
      </c>
      <c r="H339" s="338" t="s">
        <v>3106</v>
      </c>
      <c r="I339" s="338"/>
    </row>
    <row r="340" spans="1:9" s="121" customFormat="1" ht="21" customHeight="1">
      <c r="A340" s="333"/>
      <c r="B340" s="334" t="s">
        <v>2331</v>
      </c>
      <c r="C340" s="333" t="s">
        <v>1939</v>
      </c>
      <c r="D340" s="333" t="s">
        <v>610</v>
      </c>
      <c r="E340" s="334">
        <v>4</v>
      </c>
      <c r="F340" s="336">
        <v>61</v>
      </c>
      <c r="G340" s="335">
        <f t="shared" si="19"/>
        <v>244</v>
      </c>
      <c r="H340" s="338" t="s">
        <v>3108</v>
      </c>
      <c r="I340" s="338"/>
    </row>
    <row r="341" spans="1:9" s="121" customFormat="1" ht="21" customHeight="1">
      <c r="A341" s="333"/>
      <c r="B341" s="334" t="s">
        <v>1472</v>
      </c>
      <c r="C341" s="333" t="s">
        <v>449</v>
      </c>
      <c r="D341" s="333" t="s">
        <v>276</v>
      </c>
      <c r="E341" s="334">
        <v>4</v>
      </c>
      <c r="F341" s="336">
        <f>SUM(F342:F343)</f>
        <v>80</v>
      </c>
      <c r="G341" s="335">
        <f t="shared" si="19"/>
        <v>320</v>
      </c>
      <c r="H341" s="338" t="s">
        <v>3107</v>
      </c>
      <c r="I341" s="338"/>
    </row>
    <row r="342" spans="1:9" s="121" customFormat="1" ht="21" customHeight="1">
      <c r="A342" s="333"/>
      <c r="B342" s="334"/>
      <c r="C342" s="333"/>
      <c r="D342" s="333" t="s">
        <v>610</v>
      </c>
      <c r="E342" s="334">
        <v>4</v>
      </c>
      <c r="F342" s="336">
        <v>79</v>
      </c>
      <c r="G342" s="335">
        <f t="shared" si="19"/>
        <v>316</v>
      </c>
      <c r="H342" s="162"/>
      <c r="I342" s="162"/>
    </row>
    <row r="343" spans="1:9" s="121" customFormat="1" ht="21" customHeight="1">
      <c r="A343" s="333"/>
      <c r="B343" s="334"/>
      <c r="C343" s="333"/>
      <c r="D343" s="333" t="s">
        <v>289</v>
      </c>
      <c r="E343" s="334">
        <v>4</v>
      </c>
      <c r="F343" s="336">
        <v>1</v>
      </c>
      <c r="G343" s="335">
        <f t="shared" si="19"/>
        <v>4</v>
      </c>
      <c r="H343" s="162"/>
      <c r="I343" s="162"/>
    </row>
    <row r="344" spans="1:9" s="121" customFormat="1" ht="21" customHeight="1">
      <c r="A344" s="333"/>
      <c r="B344" s="334" t="s">
        <v>2969</v>
      </c>
      <c r="C344" s="333" t="s">
        <v>2968</v>
      </c>
      <c r="D344" s="333" t="s">
        <v>610</v>
      </c>
      <c r="E344" s="334">
        <v>4</v>
      </c>
      <c r="F344" s="336">
        <v>16</v>
      </c>
      <c r="G344" s="335">
        <f t="shared" si="19"/>
        <v>64</v>
      </c>
      <c r="H344" s="338" t="s">
        <v>3108</v>
      </c>
      <c r="I344" s="338"/>
    </row>
    <row r="345" spans="1:9" s="121" customFormat="1" ht="21" customHeight="1">
      <c r="A345" s="333"/>
      <c r="B345" s="334" t="s">
        <v>2328</v>
      </c>
      <c r="C345" s="333" t="s">
        <v>2327</v>
      </c>
      <c r="D345" s="333" t="s">
        <v>276</v>
      </c>
      <c r="E345" s="334">
        <v>4</v>
      </c>
      <c r="F345" s="336">
        <f>SUM(F346:F347)</f>
        <v>82</v>
      </c>
      <c r="G345" s="335">
        <f t="shared" si="19"/>
        <v>328</v>
      </c>
      <c r="H345" s="338" t="s">
        <v>3107</v>
      </c>
      <c r="I345" s="338"/>
    </row>
    <row r="346" spans="1:9" s="121" customFormat="1" ht="21" customHeight="1">
      <c r="A346" s="333"/>
      <c r="B346" s="334"/>
      <c r="C346" s="333"/>
      <c r="D346" s="333" t="s">
        <v>610</v>
      </c>
      <c r="E346" s="334">
        <v>4</v>
      </c>
      <c r="F346" s="336">
        <v>80</v>
      </c>
      <c r="G346" s="335">
        <f t="shared" si="19"/>
        <v>320</v>
      </c>
      <c r="H346" s="338"/>
      <c r="I346" s="338"/>
    </row>
    <row r="347" spans="1:9" s="121" customFormat="1" ht="21" customHeight="1">
      <c r="A347" s="333"/>
      <c r="B347" s="334"/>
      <c r="C347" s="333"/>
      <c r="D347" s="333" t="s">
        <v>289</v>
      </c>
      <c r="E347" s="334">
        <v>4</v>
      </c>
      <c r="F347" s="336">
        <v>2</v>
      </c>
      <c r="G347" s="335">
        <f t="shared" si="19"/>
        <v>8</v>
      </c>
      <c r="H347" s="162"/>
      <c r="I347" s="162"/>
    </row>
    <row r="348" spans="1:9" s="121" customFormat="1" ht="21" customHeight="1">
      <c r="A348" s="333"/>
      <c r="B348" s="334" t="s">
        <v>2538</v>
      </c>
      <c r="C348" s="333" t="s">
        <v>2537</v>
      </c>
      <c r="D348" s="333" t="s">
        <v>610</v>
      </c>
      <c r="E348" s="334">
        <v>4</v>
      </c>
      <c r="F348" s="336">
        <v>39</v>
      </c>
      <c r="G348" s="335">
        <f t="shared" si="19"/>
        <v>156</v>
      </c>
      <c r="H348" s="338" t="s">
        <v>3108</v>
      </c>
      <c r="I348" s="338"/>
    </row>
    <row r="349" spans="1:9" s="121" customFormat="1" ht="21" customHeight="1">
      <c r="A349" s="333"/>
      <c r="B349" s="334" t="s">
        <v>2326</v>
      </c>
      <c r="C349" s="333" t="s">
        <v>2325</v>
      </c>
      <c r="D349" s="333" t="s">
        <v>610</v>
      </c>
      <c r="E349" s="334">
        <v>4</v>
      </c>
      <c r="F349" s="336">
        <v>33</v>
      </c>
      <c r="G349" s="335">
        <f t="shared" si="19"/>
        <v>132</v>
      </c>
      <c r="H349" s="338" t="s">
        <v>3108</v>
      </c>
      <c r="I349" s="338"/>
    </row>
    <row r="350" spans="1:9" s="121" customFormat="1" ht="21" customHeight="1">
      <c r="A350" s="333"/>
      <c r="B350" s="334" t="s">
        <v>2967</v>
      </c>
      <c r="C350" s="333" t="s">
        <v>2966</v>
      </c>
      <c r="D350" s="333" t="s">
        <v>610</v>
      </c>
      <c r="E350" s="334">
        <v>4</v>
      </c>
      <c r="F350" s="336">
        <v>40</v>
      </c>
      <c r="G350" s="335">
        <f t="shared" si="19"/>
        <v>160</v>
      </c>
      <c r="H350" s="338" t="s">
        <v>3108</v>
      </c>
      <c r="I350" s="338"/>
    </row>
    <row r="351" spans="1:9" s="121" customFormat="1" ht="21" customHeight="1">
      <c r="A351" s="333"/>
      <c r="B351" s="334" t="s">
        <v>2130</v>
      </c>
      <c r="C351" s="333" t="s">
        <v>2129</v>
      </c>
      <c r="D351" s="333" t="s">
        <v>610</v>
      </c>
      <c r="E351" s="334">
        <v>4</v>
      </c>
      <c r="F351" s="336">
        <v>40</v>
      </c>
      <c r="G351" s="335">
        <f t="shared" si="19"/>
        <v>160</v>
      </c>
      <c r="H351" s="338" t="s">
        <v>3108</v>
      </c>
      <c r="I351" s="338"/>
    </row>
    <row r="352" spans="1:9" s="121" customFormat="1" ht="21" customHeight="1">
      <c r="A352" s="333"/>
      <c r="B352" s="334" t="s">
        <v>2965</v>
      </c>
      <c r="C352" s="333" t="s">
        <v>2964</v>
      </c>
      <c r="D352" s="333" t="s">
        <v>610</v>
      </c>
      <c r="E352" s="334">
        <v>4</v>
      </c>
      <c r="F352" s="336">
        <v>27</v>
      </c>
      <c r="G352" s="335">
        <f t="shared" si="19"/>
        <v>108</v>
      </c>
      <c r="H352" s="338" t="s">
        <v>3108</v>
      </c>
      <c r="I352" s="338"/>
    </row>
    <row r="353" spans="1:9" s="121" customFormat="1" ht="21" customHeight="1">
      <c r="A353" s="333"/>
      <c r="B353" s="334" t="s">
        <v>2126</v>
      </c>
      <c r="C353" s="333" t="s">
        <v>793</v>
      </c>
      <c r="D353" s="333" t="s">
        <v>276</v>
      </c>
      <c r="E353" s="334">
        <v>4</v>
      </c>
      <c r="F353" s="336">
        <f>SUM(F354:F355)</f>
        <v>78</v>
      </c>
      <c r="G353" s="335">
        <f t="shared" si="19"/>
        <v>312</v>
      </c>
      <c r="H353" s="338" t="s">
        <v>3106</v>
      </c>
      <c r="I353" s="338"/>
    </row>
    <row r="354" spans="1:9" s="121" customFormat="1" ht="21" customHeight="1">
      <c r="A354" s="333"/>
      <c r="B354" s="334"/>
      <c r="C354" s="333"/>
      <c r="D354" s="333" t="s">
        <v>610</v>
      </c>
      <c r="E354" s="334">
        <v>4</v>
      </c>
      <c r="F354" s="336">
        <v>77</v>
      </c>
      <c r="G354" s="335">
        <f t="shared" si="19"/>
        <v>308</v>
      </c>
      <c r="H354" s="162"/>
      <c r="I354" s="162"/>
    </row>
    <row r="355" spans="1:9" s="121" customFormat="1" ht="21" customHeight="1">
      <c r="A355" s="333"/>
      <c r="B355" s="334"/>
      <c r="C355" s="333"/>
      <c r="D355" s="333" t="s">
        <v>289</v>
      </c>
      <c r="E355" s="334">
        <v>4</v>
      </c>
      <c r="F355" s="336">
        <v>1</v>
      </c>
      <c r="G355" s="335">
        <f t="shared" si="19"/>
        <v>4</v>
      </c>
      <c r="H355" s="162"/>
      <c r="I355" s="162"/>
    </row>
    <row r="356" spans="1:9" s="121" customFormat="1" ht="21" customHeight="1">
      <c r="A356" s="333"/>
      <c r="B356" s="334" t="s">
        <v>2133</v>
      </c>
      <c r="C356" s="333" t="s">
        <v>735</v>
      </c>
      <c r="D356" s="333" t="s">
        <v>610</v>
      </c>
      <c r="E356" s="334">
        <v>4</v>
      </c>
      <c r="F356" s="336">
        <v>49</v>
      </c>
      <c r="G356" s="335">
        <f t="shared" si="19"/>
        <v>196</v>
      </c>
      <c r="H356" s="338" t="s">
        <v>3107</v>
      </c>
      <c r="I356" s="338"/>
    </row>
    <row r="357" spans="1:9" s="121" customFormat="1" ht="21" customHeight="1">
      <c r="A357" s="333"/>
      <c r="B357" s="334" t="s">
        <v>2128</v>
      </c>
      <c r="C357" s="333" t="s">
        <v>2127</v>
      </c>
      <c r="D357" s="333" t="s">
        <v>610</v>
      </c>
      <c r="E357" s="334">
        <v>4</v>
      </c>
      <c r="F357" s="336">
        <v>47</v>
      </c>
      <c r="G357" s="335">
        <f t="shared" si="19"/>
        <v>188</v>
      </c>
      <c r="H357" s="338" t="s">
        <v>3110</v>
      </c>
      <c r="I357" s="338"/>
    </row>
    <row r="358" spans="1:9" s="121" customFormat="1" ht="21" customHeight="1">
      <c r="A358" s="333"/>
      <c r="B358" s="334" t="s">
        <v>2330</v>
      </c>
      <c r="C358" s="333" t="s">
        <v>2329</v>
      </c>
      <c r="D358" s="333" t="s">
        <v>610</v>
      </c>
      <c r="E358" s="334">
        <v>4</v>
      </c>
      <c r="F358" s="336">
        <v>29</v>
      </c>
      <c r="G358" s="335">
        <f t="shared" si="19"/>
        <v>116</v>
      </c>
      <c r="H358" s="338" t="s">
        <v>3108</v>
      </c>
      <c r="I358" s="338"/>
    </row>
    <row r="359" spans="1:9" s="121" customFormat="1" ht="21" customHeight="1">
      <c r="A359" s="333"/>
      <c r="B359" s="334" t="s">
        <v>2534</v>
      </c>
      <c r="C359" s="333" t="s">
        <v>2533</v>
      </c>
      <c r="D359" s="333" t="s">
        <v>610</v>
      </c>
      <c r="E359" s="334">
        <v>4</v>
      </c>
      <c r="F359" s="336">
        <v>4</v>
      </c>
      <c r="G359" s="335">
        <f t="shared" si="19"/>
        <v>16</v>
      </c>
      <c r="H359" s="338" t="s">
        <v>3108</v>
      </c>
      <c r="I359" s="338"/>
    </row>
    <row r="360" spans="1:9" s="121" customFormat="1" ht="21" customHeight="1">
      <c r="A360" s="333"/>
      <c r="B360" s="334" t="s">
        <v>2722</v>
      </c>
      <c r="C360" s="333" t="s">
        <v>2721</v>
      </c>
      <c r="D360" s="333" t="s">
        <v>610</v>
      </c>
      <c r="E360" s="334">
        <v>4</v>
      </c>
      <c r="F360" s="336">
        <v>49</v>
      </c>
      <c r="G360" s="335">
        <f t="shared" si="19"/>
        <v>196</v>
      </c>
      <c r="H360" s="338" t="s">
        <v>3108</v>
      </c>
      <c r="I360" s="338"/>
    </row>
    <row r="361" spans="1:9" s="121" customFormat="1" ht="21" customHeight="1">
      <c r="A361" s="333"/>
      <c r="B361" s="334" t="s">
        <v>2297</v>
      </c>
      <c r="C361" s="333" t="s">
        <v>2296</v>
      </c>
      <c r="D361" s="333" t="s">
        <v>610</v>
      </c>
      <c r="E361" s="334">
        <v>4</v>
      </c>
      <c r="F361" s="336">
        <v>66</v>
      </c>
      <c r="G361" s="335">
        <f t="shared" si="19"/>
        <v>264</v>
      </c>
      <c r="H361" s="338" t="s">
        <v>3108</v>
      </c>
      <c r="I361" s="338"/>
    </row>
    <row r="362" spans="1:9" s="121" customFormat="1" ht="21" customHeight="1">
      <c r="A362" s="333"/>
      <c r="B362" s="334" t="s">
        <v>2322</v>
      </c>
      <c r="C362" s="333" t="s">
        <v>2321</v>
      </c>
      <c r="D362" s="333" t="s">
        <v>610</v>
      </c>
      <c r="E362" s="334">
        <v>4</v>
      </c>
      <c r="F362" s="336">
        <v>27</v>
      </c>
      <c r="G362" s="335">
        <f t="shared" si="19"/>
        <v>108</v>
      </c>
      <c r="H362" s="338" t="s">
        <v>3107</v>
      </c>
      <c r="I362" s="338"/>
    </row>
    <row r="363" spans="1:9" s="121" customFormat="1" ht="21" customHeight="1">
      <c r="A363" s="333"/>
      <c r="B363" s="334" t="s">
        <v>2532</v>
      </c>
      <c r="C363" s="333" t="s">
        <v>2531</v>
      </c>
      <c r="D363" s="333" t="s">
        <v>610</v>
      </c>
      <c r="E363" s="334">
        <v>4</v>
      </c>
      <c r="F363" s="336">
        <v>24</v>
      </c>
      <c r="G363" s="335">
        <f t="shared" si="19"/>
        <v>96</v>
      </c>
      <c r="H363" s="338" t="s">
        <v>3107</v>
      </c>
      <c r="I363" s="338"/>
    </row>
    <row r="364" spans="1:9" s="121" customFormat="1" ht="21" customHeight="1">
      <c r="A364" s="333"/>
      <c r="B364" s="334" t="s">
        <v>2962</v>
      </c>
      <c r="C364" s="333" t="s">
        <v>2961</v>
      </c>
      <c r="D364" s="333" t="s">
        <v>610</v>
      </c>
      <c r="E364" s="334">
        <v>4</v>
      </c>
      <c r="F364" s="336">
        <v>22</v>
      </c>
      <c r="G364" s="335">
        <f t="shared" si="19"/>
        <v>88</v>
      </c>
      <c r="H364" s="338" t="s">
        <v>3107</v>
      </c>
      <c r="I364" s="338"/>
    </row>
    <row r="365" spans="1:9" s="121" customFormat="1" ht="21" customHeight="1">
      <c r="A365" s="333"/>
      <c r="B365" s="334" t="s">
        <v>2530</v>
      </c>
      <c r="C365" s="333" t="s">
        <v>625</v>
      </c>
      <c r="D365" s="333" t="s">
        <v>610</v>
      </c>
      <c r="E365" s="334">
        <v>2</v>
      </c>
      <c r="F365" s="336">
        <v>5</v>
      </c>
      <c r="G365" s="335">
        <f t="shared" si="19"/>
        <v>10</v>
      </c>
      <c r="H365" s="338" t="s">
        <v>3110</v>
      </c>
      <c r="I365" s="338"/>
    </row>
    <row r="366" spans="1:9" s="121" customFormat="1" ht="21" customHeight="1">
      <c r="A366" s="333"/>
      <c r="B366" s="334" t="s">
        <v>2529</v>
      </c>
      <c r="C366" s="333" t="s">
        <v>2528</v>
      </c>
      <c r="D366" s="333" t="s">
        <v>610</v>
      </c>
      <c r="E366" s="334">
        <v>4</v>
      </c>
      <c r="F366" s="336">
        <v>55</v>
      </c>
      <c r="G366" s="335">
        <f t="shared" si="19"/>
        <v>220</v>
      </c>
      <c r="H366" s="338" t="s">
        <v>3107</v>
      </c>
      <c r="I366" s="338"/>
    </row>
    <row r="367" spans="1:9" s="121" customFormat="1" ht="21" customHeight="1">
      <c r="A367" s="333"/>
      <c r="B367" s="334" t="s">
        <v>2527</v>
      </c>
      <c r="C367" s="333" t="s">
        <v>2526</v>
      </c>
      <c r="D367" s="333" t="s">
        <v>610</v>
      </c>
      <c r="E367" s="334">
        <v>4</v>
      </c>
      <c r="F367" s="336">
        <v>86</v>
      </c>
      <c r="G367" s="335">
        <f t="shared" si="19"/>
        <v>344</v>
      </c>
      <c r="H367" s="338" t="s">
        <v>3107</v>
      </c>
      <c r="I367" s="338"/>
    </row>
    <row r="368" spans="1:9" s="121" customFormat="1" ht="21" customHeight="1">
      <c r="A368" s="333"/>
      <c r="B368" s="334" t="s">
        <v>2525</v>
      </c>
      <c r="C368" s="333" t="s">
        <v>2524</v>
      </c>
      <c r="D368" s="333" t="s">
        <v>610</v>
      </c>
      <c r="E368" s="334">
        <v>4</v>
      </c>
      <c r="F368" s="336">
        <v>24</v>
      </c>
      <c r="G368" s="335">
        <f t="shared" si="19"/>
        <v>96</v>
      </c>
      <c r="H368" s="338" t="s">
        <v>3110</v>
      </c>
      <c r="I368" s="338"/>
    </row>
    <row r="369" spans="1:9" s="121" customFormat="1" ht="21" customHeight="1">
      <c r="A369" s="333"/>
      <c r="B369" s="334" t="s">
        <v>2657</v>
      </c>
      <c r="C369" s="333" t="s">
        <v>629</v>
      </c>
      <c r="D369" s="333" t="s">
        <v>610</v>
      </c>
      <c r="E369" s="334">
        <v>10</v>
      </c>
      <c r="F369" s="336">
        <v>4</v>
      </c>
      <c r="G369" s="335">
        <f t="shared" si="19"/>
        <v>40</v>
      </c>
      <c r="H369" s="338" t="s">
        <v>3110</v>
      </c>
      <c r="I369" s="338"/>
    </row>
    <row r="370" spans="1:9" s="121" customFormat="1" ht="21" customHeight="1">
      <c r="A370" s="333"/>
      <c r="B370" s="334" t="s">
        <v>2720</v>
      </c>
      <c r="C370" s="333" t="s">
        <v>1954</v>
      </c>
      <c r="D370" s="333" t="s">
        <v>610</v>
      </c>
      <c r="E370" s="334">
        <v>10</v>
      </c>
      <c r="F370" s="336">
        <v>1</v>
      </c>
      <c r="G370" s="335">
        <f t="shared" si="19"/>
        <v>10</v>
      </c>
      <c r="H370" s="338" t="s">
        <v>3110</v>
      </c>
      <c r="I370" s="338"/>
    </row>
    <row r="371" spans="1:9" s="143" customFormat="1" ht="21" customHeight="1">
      <c r="A371" s="144" t="s">
        <v>2121</v>
      </c>
      <c r="B371" s="145"/>
      <c r="C371" s="144" t="s">
        <v>276</v>
      </c>
      <c r="D371" s="144" t="s">
        <v>276</v>
      </c>
      <c r="E371" s="146">
        <f>SUM(E372)</f>
        <v>40</v>
      </c>
      <c r="F371" s="146">
        <f>SUM(F374,F377,F380,F383,F386:F391)</f>
        <v>650</v>
      </c>
      <c r="G371" s="146">
        <f>SUM(G374,G377,G380,G383,G386:G391)</f>
        <v>2600</v>
      </c>
      <c r="H371" s="146"/>
      <c r="I371" s="146"/>
    </row>
    <row r="372" spans="1:9" s="143" customFormat="1" ht="21" customHeight="1">
      <c r="A372" s="144"/>
      <c r="B372" s="145"/>
      <c r="C372" s="144" t="s">
        <v>610</v>
      </c>
      <c r="D372" s="147" t="s">
        <v>3055</v>
      </c>
      <c r="E372" s="146">
        <f>SUM(E375,E378,E381,E384,E386:E391)</f>
        <v>40</v>
      </c>
      <c r="F372" s="146">
        <f>SUM(F375,F378,F381,F384,F386:F391)</f>
        <v>406</v>
      </c>
      <c r="G372" s="146">
        <f>SUM(G375,G378,G381,G384,G386:G391)</f>
        <v>1624</v>
      </c>
      <c r="H372" s="146"/>
      <c r="I372" s="146"/>
    </row>
    <row r="373" spans="1:9" s="143" customFormat="1" ht="21" customHeight="1">
      <c r="A373" s="144"/>
      <c r="B373" s="145"/>
      <c r="C373" s="144" t="s">
        <v>289</v>
      </c>
      <c r="D373" s="144" t="s">
        <v>289</v>
      </c>
      <c r="E373" s="146"/>
      <c r="F373" s="146">
        <f>SUM(F376,F379,F382,F385)</f>
        <v>244</v>
      </c>
      <c r="G373" s="146">
        <f>SUM(G376,G379,G382,G385)</f>
        <v>976</v>
      </c>
      <c r="H373" s="146"/>
      <c r="I373" s="146"/>
    </row>
    <row r="374" spans="1:9" s="121" customFormat="1" ht="21" customHeight="1">
      <c r="A374" s="333"/>
      <c r="B374" s="334" t="s">
        <v>2137</v>
      </c>
      <c r="C374" s="333" t="s">
        <v>2136</v>
      </c>
      <c r="D374" s="333" t="s">
        <v>276</v>
      </c>
      <c r="E374" s="334">
        <v>4</v>
      </c>
      <c r="F374" s="336">
        <f>SUM(F375:F376)</f>
        <v>92</v>
      </c>
      <c r="G374" s="335">
        <f aca="true" t="shared" si="20" ref="G374:G391">SUM(E374*F374)</f>
        <v>368</v>
      </c>
      <c r="H374" s="338" t="s">
        <v>3106</v>
      </c>
      <c r="I374" s="338"/>
    </row>
    <row r="375" spans="1:9" s="121" customFormat="1" ht="21" customHeight="1">
      <c r="A375" s="333"/>
      <c r="B375" s="334"/>
      <c r="C375" s="333"/>
      <c r="D375" s="333" t="s">
        <v>2663</v>
      </c>
      <c r="E375" s="334">
        <v>4</v>
      </c>
      <c r="F375" s="336">
        <v>85</v>
      </c>
      <c r="G375" s="335">
        <f t="shared" si="20"/>
        <v>340</v>
      </c>
      <c r="H375" s="162"/>
      <c r="I375" s="162"/>
    </row>
    <row r="376" spans="1:9" s="121" customFormat="1" ht="21" customHeight="1">
      <c r="A376" s="333"/>
      <c r="B376" s="334"/>
      <c r="C376" s="333"/>
      <c r="D376" s="333" t="s">
        <v>289</v>
      </c>
      <c r="E376" s="334">
        <v>4</v>
      </c>
      <c r="F376" s="336">
        <v>7</v>
      </c>
      <c r="G376" s="335">
        <f t="shared" si="20"/>
        <v>28</v>
      </c>
      <c r="H376" s="162"/>
      <c r="I376" s="162"/>
    </row>
    <row r="377" spans="1:9" s="121" customFormat="1" ht="21" customHeight="1">
      <c r="A377" s="333"/>
      <c r="B377" s="334" t="s">
        <v>2132</v>
      </c>
      <c r="C377" s="333" t="s">
        <v>2131</v>
      </c>
      <c r="D377" s="333" t="s">
        <v>276</v>
      </c>
      <c r="E377" s="334">
        <v>4</v>
      </c>
      <c r="F377" s="336">
        <f>SUM(F378:F379)</f>
        <v>89</v>
      </c>
      <c r="G377" s="335">
        <f t="shared" si="20"/>
        <v>356</v>
      </c>
      <c r="H377" s="338" t="s">
        <v>3106</v>
      </c>
      <c r="I377" s="338"/>
    </row>
    <row r="378" spans="1:9" s="121" customFormat="1" ht="21" customHeight="1">
      <c r="A378" s="333"/>
      <c r="B378" s="334"/>
      <c r="C378" s="333"/>
      <c r="D378" s="333" t="s">
        <v>2663</v>
      </c>
      <c r="E378" s="334">
        <v>4</v>
      </c>
      <c r="F378" s="336">
        <v>84</v>
      </c>
      <c r="G378" s="335">
        <f t="shared" si="20"/>
        <v>336</v>
      </c>
      <c r="H378" s="162"/>
      <c r="I378" s="162"/>
    </row>
    <row r="379" spans="1:9" s="121" customFormat="1" ht="21" customHeight="1">
      <c r="A379" s="333"/>
      <c r="B379" s="334"/>
      <c r="C379" s="333"/>
      <c r="D379" s="333" t="s">
        <v>289</v>
      </c>
      <c r="E379" s="334">
        <v>4</v>
      </c>
      <c r="F379" s="336">
        <v>5</v>
      </c>
      <c r="G379" s="335">
        <f t="shared" si="20"/>
        <v>20</v>
      </c>
      <c r="H379" s="162"/>
      <c r="I379" s="162"/>
    </row>
    <row r="380" spans="1:9" s="121" customFormat="1" ht="21" customHeight="1">
      <c r="A380" s="333"/>
      <c r="B380" s="334" t="s">
        <v>2523</v>
      </c>
      <c r="C380" s="333" t="s">
        <v>2522</v>
      </c>
      <c r="D380" s="333" t="s">
        <v>276</v>
      </c>
      <c r="E380" s="334">
        <v>4</v>
      </c>
      <c r="F380" s="336">
        <f>SUM(F381:F382)</f>
        <v>120</v>
      </c>
      <c r="G380" s="335">
        <f t="shared" si="20"/>
        <v>480</v>
      </c>
      <c r="H380" s="338" t="s">
        <v>3106</v>
      </c>
      <c r="I380" s="338"/>
    </row>
    <row r="381" spans="1:9" s="121" customFormat="1" ht="21" customHeight="1">
      <c r="A381" s="333"/>
      <c r="B381" s="334"/>
      <c r="C381" s="333"/>
      <c r="D381" s="333" t="s">
        <v>2663</v>
      </c>
      <c r="E381" s="334">
        <v>4</v>
      </c>
      <c r="F381" s="336">
        <v>2</v>
      </c>
      <c r="G381" s="335">
        <f t="shared" si="20"/>
        <v>8</v>
      </c>
      <c r="H381" s="162"/>
      <c r="I381" s="162"/>
    </row>
    <row r="382" spans="1:9" s="121" customFormat="1" ht="21" customHeight="1">
      <c r="A382" s="333"/>
      <c r="B382" s="334"/>
      <c r="C382" s="333"/>
      <c r="D382" s="333" t="s">
        <v>289</v>
      </c>
      <c r="E382" s="334">
        <v>4</v>
      </c>
      <c r="F382" s="336">
        <v>118</v>
      </c>
      <c r="G382" s="335">
        <f t="shared" si="20"/>
        <v>472</v>
      </c>
      <c r="H382" s="162"/>
      <c r="I382" s="162"/>
    </row>
    <row r="383" spans="1:9" s="121" customFormat="1" ht="21" customHeight="1">
      <c r="A383" s="333"/>
      <c r="B383" s="334" t="s">
        <v>2521</v>
      </c>
      <c r="C383" s="333" t="s">
        <v>2520</v>
      </c>
      <c r="D383" s="333" t="s">
        <v>276</v>
      </c>
      <c r="E383" s="334">
        <v>4</v>
      </c>
      <c r="F383" s="336">
        <f>SUM(F384:F385)</f>
        <v>115</v>
      </c>
      <c r="G383" s="335">
        <f t="shared" si="20"/>
        <v>460</v>
      </c>
      <c r="H383" s="338" t="s">
        <v>3106</v>
      </c>
      <c r="I383" s="338"/>
    </row>
    <row r="384" spans="1:9" s="121" customFormat="1" ht="21" customHeight="1">
      <c r="A384" s="333"/>
      <c r="B384" s="334"/>
      <c r="C384" s="333"/>
      <c r="D384" s="333" t="s">
        <v>2663</v>
      </c>
      <c r="E384" s="334">
        <v>4</v>
      </c>
      <c r="F384" s="336">
        <v>1</v>
      </c>
      <c r="G384" s="335">
        <f t="shared" si="20"/>
        <v>4</v>
      </c>
      <c r="H384" s="162"/>
      <c r="I384" s="162"/>
    </row>
    <row r="385" spans="1:9" s="121" customFormat="1" ht="21" customHeight="1">
      <c r="A385" s="333"/>
      <c r="B385" s="334"/>
      <c r="C385" s="333"/>
      <c r="D385" s="333" t="s">
        <v>289</v>
      </c>
      <c r="E385" s="334">
        <v>4</v>
      </c>
      <c r="F385" s="336">
        <v>114</v>
      </c>
      <c r="G385" s="335">
        <f t="shared" si="20"/>
        <v>456</v>
      </c>
      <c r="H385" s="162"/>
      <c r="I385" s="162"/>
    </row>
    <row r="386" spans="1:9" s="121" customFormat="1" ht="21" customHeight="1">
      <c r="A386" s="333"/>
      <c r="B386" s="334" t="s">
        <v>2959</v>
      </c>
      <c r="C386" s="333" t="s">
        <v>2958</v>
      </c>
      <c r="D386" s="333" t="s">
        <v>610</v>
      </c>
      <c r="E386" s="334">
        <v>4</v>
      </c>
      <c r="F386" s="336">
        <v>56</v>
      </c>
      <c r="G386" s="335">
        <f t="shared" si="20"/>
        <v>224</v>
      </c>
      <c r="H386" s="338" t="s">
        <v>3106</v>
      </c>
      <c r="I386" s="338"/>
    </row>
    <row r="387" spans="1:9" s="121" customFormat="1" ht="21" customHeight="1">
      <c r="A387" s="333"/>
      <c r="B387" s="334" t="s">
        <v>2957</v>
      </c>
      <c r="C387" s="333" t="s">
        <v>2956</v>
      </c>
      <c r="D387" s="333" t="s">
        <v>610</v>
      </c>
      <c r="E387" s="334">
        <v>4</v>
      </c>
      <c r="F387" s="336">
        <v>57</v>
      </c>
      <c r="G387" s="335">
        <f t="shared" si="20"/>
        <v>228</v>
      </c>
      <c r="H387" s="338" t="s">
        <v>3106</v>
      </c>
      <c r="I387" s="338"/>
    </row>
    <row r="388" spans="1:9" s="121" customFormat="1" ht="21" customHeight="1">
      <c r="A388" s="333"/>
      <c r="B388" s="334" t="s">
        <v>2955</v>
      </c>
      <c r="C388" s="333" t="s">
        <v>2954</v>
      </c>
      <c r="D388" s="333" t="s">
        <v>610</v>
      </c>
      <c r="E388" s="334">
        <v>4</v>
      </c>
      <c r="F388" s="336">
        <v>56</v>
      </c>
      <c r="G388" s="335">
        <f t="shared" si="20"/>
        <v>224</v>
      </c>
      <c r="H388" s="338" t="s">
        <v>3106</v>
      </c>
      <c r="I388" s="338"/>
    </row>
    <row r="389" spans="1:9" s="121" customFormat="1" ht="21" customHeight="1">
      <c r="A389" s="333"/>
      <c r="B389" s="334" t="s">
        <v>2953</v>
      </c>
      <c r="C389" s="333" t="s">
        <v>2952</v>
      </c>
      <c r="D389" s="333" t="s">
        <v>610</v>
      </c>
      <c r="E389" s="334">
        <v>4</v>
      </c>
      <c r="F389" s="336">
        <v>28</v>
      </c>
      <c r="G389" s="335">
        <f t="shared" si="20"/>
        <v>112</v>
      </c>
      <c r="H389" s="338" t="s">
        <v>3112</v>
      </c>
      <c r="I389" s="338"/>
    </row>
    <row r="390" spans="1:9" s="121" customFormat="1" ht="21" customHeight="1">
      <c r="A390" s="333"/>
      <c r="B390" s="334" t="s">
        <v>2951</v>
      </c>
      <c r="C390" s="333" t="s">
        <v>2950</v>
      </c>
      <c r="D390" s="333" t="s">
        <v>610</v>
      </c>
      <c r="E390" s="334">
        <v>4</v>
      </c>
      <c r="F390" s="336">
        <v>23</v>
      </c>
      <c r="G390" s="335">
        <f t="shared" si="20"/>
        <v>92</v>
      </c>
      <c r="H390" s="338" t="s">
        <v>3112</v>
      </c>
      <c r="I390" s="338"/>
    </row>
    <row r="391" spans="1:9" s="121" customFormat="1" ht="21" customHeight="1">
      <c r="A391" s="333"/>
      <c r="B391" s="334" t="s">
        <v>2949</v>
      </c>
      <c r="C391" s="333" t="s">
        <v>2948</v>
      </c>
      <c r="D391" s="333" t="s">
        <v>610</v>
      </c>
      <c r="E391" s="334">
        <v>4</v>
      </c>
      <c r="F391" s="336">
        <v>14</v>
      </c>
      <c r="G391" s="335">
        <f t="shared" si="20"/>
        <v>56</v>
      </c>
      <c r="H391" s="338" t="s">
        <v>3112</v>
      </c>
      <c r="I391" s="338"/>
    </row>
    <row r="392" spans="1:9" s="143" customFormat="1" ht="21" customHeight="1">
      <c r="A392" s="140" t="s">
        <v>623</v>
      </c>
      <c r="B392" s="141"/>
      <c r="C392" s="140" t="s">
        <v>276</v>
      </c>
      <c r="D392" s="140" t="s">
        <v>276</v>
      </c>
      <c r="E392" s="142">
        <f>SUM(E393)</f>
        <v>44</v>
      </c>
      <c r="F392" s="142">
        <f>SUM(F393)</f>
        <v>1189</v>
      </c>
      <c r="G392" s="142">
        <f>SUM(G393)</f>
        <v>3368</v>
      </c>
      <c r="H392" s="142"/>
      <c r="I392" s="142"/>
    </row>
    <row r="393" spans="1:9" s="143" customFormat="1" ht="21" customHeight="1">
      <c r="A393" s="140"/>
      <c r="B393" s="141"/>
      <c r="C393" s="140" t="s">
        <v>623</v>
      </c>
      <c r="D393" s="140" t="s">
        <v>623</v>
      </c>
      <c r="E393" s="142">
        <f>SUM(E395:E409)</f>
        <v>44</v>
      </c>
      <c r="F393" s="142">
        <f>SUM(F395:F409)</f>
        <v>1189</v>
      </c>
      <c r="G393" s="142">
        <f>SUM(G395:G409)</f>
        <v>3368</v>
      </c>
      <c r="H393" s="142"/>
      <c r="I393" s="142"/>
    </row>
    <row r="394" spans="1:9" s="143" customFormat="1" ht="21" customHeight="1">
      <c r="A394" s="140"/>
      <c r="B394" s="141"/>
      <c r="C394" s="140" t="s">
        <v>287</v>
      </c>
      <c r="D394" s="140" t="s">
        <v>287</v>
      </c>
      <c r="E394" s="142"/>
      <c r="F394" s="142" t="s">
        <v>320</v>
      </c>
      <c r="G394" s="142" t="s">
        <v>320</v>
      </c>
      <c r="H394" s="142"/>
      <c r="I394" s="142"/>
    </row>
    <row r="395" spans="1:9" s="121" customFormat="1" ht="21" customHeight="1">
      <c r="A395" s="333"/>
      <c r="B395" s="334" t="s">
        <v>900</v>
      </c>
      <c r="C395" s="333" t="s">
        <v>899</v>
      </c>
      <c r="D395" s="333" t="s">
        <v>623</v>
      </c>
      <c r="E395" s="334">
        <v>2</v>
      </c>
      <c r="F395" s="336">
        <v>80</v>
      </c>
      <c r="G395" s="335">
        <f aca="true" t="shared" si="21" ref="G395:G409">SUM(E395*F395)</f>
        <v>160</v>
      </c>
      <c r="H395" s="338" t="s">
        <v>3113</v>
      </c>
      <c r="I395" s="338"/>
    </row>
    <row r="396" spans="1:9" s="121" customFormat="1" ht="21" customHeight="1">
      <c r="A396" s="333"/>
      <c r="B396" s="334" t="s">
        <v>898</v>
      </c>
      <c r="C396" s="333" t="s">
        <v>897</v>
      </c>
      <c r="D396" s="333" t="s">
        <v>623</v>
      </c>
      <c r="E396" s="334">
        <v>2</v>
      </c>
      <c r="F396" s="336">
        <v>80</v>
      </c>
      <c r="G396" s="335">
        <f t="shared" si="21"/>
        <v>160</v>
      </c>
      <c r="H396" s="338" t="s">
        <v>3113</v>
      </c>
      <c r="I396" s="338"/>
    </row>
    <row r="397" spans="1:9" s="121" customFormat="1" ht="21" customHeight="1">
      <c r="A397" s="333"/>
      <c r="B397" s="334" t="s">
        <v>896</v>
      </c>
      <c r="C397" s="333" t="s">
        <v>453</v>
      </c>
      <c r="D397" s="333" t="s">
        <v>623</v>
      </c>
      <c r="E397" s="334">
        <v>2</v>
      </c>
      <c r="F397" s="336">
        <v>80</v>
      </c>
      <c r="G397" s="335">
        <f t="shared" si="21"/>
        <v>160</v>
      </c>
      <c r="H397" s="338" t="s">
        <v>3499</v>
      </c>
      <c r="I397" s="338"/>
    </row>
    <row r="398" spans="1:9" s="121" customFormat="1" ht="21" customHeight="1">
      <c r="A398" s="333"/>
      <c r="B398" s="334" t="s">
        <v>895</v>
      </c>
      <c r="C398" s="333" t="s">
        <v>894</v>
      </c>
      <c r="D398" s="333" t="s">
        <v>623</v>
      </c>
      <c r="E398" s="334">
        <v>4</v>
      </c>
      <c r="F398" s="336">
        <v>80</v>
      </c>
      <c r="G398" s="335">
        <f t="shared" si="21"/>
        <v>320</v>
      </c>
      <c r="H398" s="338" t="s">
        <v>3499</v>
      </c>
      <c r="I398" s="338"/>
    </row>
    <row r="399" spans="1:9" s="121" customFormat="1" ht="21" customHeight="1">
      <c r="A399" s="333"/>
      <c r="B399" s="334" t="s">
        <v>1315</v>
      </c>
      <c r="C399" s="333" t="s">
        <v>1316</v>
      </c>
      <c r="D399" s="333" t="s">
        <v>623</v>
      </c>
      <c r="E399" s="334">
        <v>6</v>
      </c>
      <c r="F399" s="336">
        <v>82</v>
      </c>
      <c r="G399" s="335">
        <f t="shared" si="21"/>
        <v>492</v>
      </c>
      <c r="H399" s="338" t="s">
        <v>3500</v>
      </c>
      <c r="I399" s="338"/>
    </row>
    <row r="400" spans="1:9" s="121" customFormat="1" ht="21" customHeight="1">
      <c r="A400" s="333"/>
      <c r="B400" s="334" t="s">
        <v>1317</v>
      </c>
      <c r="C400" s="333" t="s">
        <v>1318</v>
      </c>
      <c r="D400" s="333" t="s">
        <v>623</v>
      </c>
      <c r="E400" s="334">
        <v>4</v>
      </c>
      <c r="F400" s="336">
        <v>84</v>
      </c>
      <c r="G400" s="335">
        <f t="shared" si="21"/>
        <v>336</v>
      </c>
      <c r="H400" s="338" t="s">
        <v>3500</v>
      </c>
      <c r="I400" s="338"/>
    </row>
    <row r="401" spans="1:9" s="121" customFormat="1" ht="21" customHeight="1">
      <c r="A401" s="333"/>
      <c r="B401" s="334" t="s">
        <v>1989</v>
      </c>
      <c r="C401" s="333" t="s">
        <v>1988</v>
      </c>
      <c r="D401" s="333" t="s">
        <v>623</v>
      </c>
      <c r="E401" s="334">
        <v>2</v>
      </c>
      <c r="F401" s="336">
        <v>83</v>
      </c>
      <c r="G401" s="335">
        <f t="shared" si="21"/>
        <v>166</v>
      </c>
      <c r="H401" s="338" t="s">
        <v>3499</v>
      </c>
      <c r="I401" s="338"/>
    </row>
    <row r="402" spans="1:9" s="121" customFormat="1" ht="21" customHeight="1">
      <c r="A402" s="333"/>
      <c r="B402" s="334" t="s">
        <v>1979</v>
      </c>
      <c r="C402" s="333" t="s">
        <v>1978</v>
      </c>
      <c r="D402" s="333" t="s">
        <v>623</v>
      </c>
      <c r="E402" s="334">
        <v>4</v>
      </c>
      <c r="F402" s="336">
        <v>83</v>
      </c>
      <c r="G402" s="335">
        <f t="shared" si="21"/>
        <v>332</v>
      </c>
      <c r="H402" s="338" t="s">
        <v>3499</v>
      </c>
      <c r="I402" s="338"/>
    </row>
    <row r="403" spans="1:9" s="121" customFormat="1" ht="21" customHeight="1">
      <c r="A403" s="333"/>
      <c r="B403" s="334" t="s">
        <v>1983</v>
      </c>
      <c r="C403" s="333" t="s">
        <v>1982</v>
      </c>
      <c r="D403" s="333" t="s">
        <v>623</v>
      </c>
      <c r="E403" s="334">
        <v>2</v>
      </c>
      <c r="F403" s="336">
        <v>83</v>
      </c>
      <c r="G403" s="335">
        <f t="shared" si="21"/>
        <v>166</v>
      </c>
      <c r="H403" s="338" t="s">
        <v>3499</v>
      </c>
      <c r="I403" s="338"/>
    </row>
    <row r="404" spans="1:9" s="121" customFormat="1" ht="21" customHeight="1">
      <c r="A404" s="333"/>
      <c r="B404" s="334" t="s">
        <v>1981</v>
      </c>
      <c r="C404" s="333" t="s">
        <v>1980</v>
      </c>
      <c r="D404" s="333" t="s">
        <v>623</v>
      </c>
      <c r="E404" s="334">
        <v>2</v>
      </c>
      <c r="F404" s="336">
        <v>83</v>
      </c>
      <c r="G404" s="335">
        <f t="shared" si="21"/>
        <v>166</v>
      </c>
      <c r="H404" s="338" t="s">
        <v>3499</v>
      </c>
      <c r="I404" s="338"/>
    </row>
    <row r="405" spans="1:9" s="121" customFormat="1" ht="21" customHeight="1">
      <c r="A405" s="333"/>
      <c r="B405" s="334" t="s">
        <v>1977</v>
      </c>
      <c r="C405" s="333" t="s">
        <v>1976</v>
      </c>
      <c r="D405" s="333" t="s">
        <v>623</v>
      </c>
      <c r="E405" s="334">
        <v>2</v>
      </c>
      <c r="F405" s="336">
        <v>83</v>
      </c>
      <c r="G405" s="335">
        <f t="shared" si="21"/>
        <v>166</v>
      </c>
      <c r="H405" s="338" t="s">
        <v>3499</v>
      </c>
      <c r="I405" s="338"/>
    </row>
    <row r="406" spans="1:9" s="121" customFormat="1" ht="21" customHeight="1">
      <c r="A406" s="333"/>
      <c r="B406" s="334" t="s">
        <v>1987</v>
      </c>
      <c r="C406" s="333" t="s">
        <v>1986</v>
      </c>
      <c r="D406" s="333" t="s">
        <v>623</v>
      </c>
      <c r="E406" s="334">
        <v>4</v>
      </c>
      <c r="F406" s="336">
        <v>83</v>
      </c>
      <c r="G406" s="335">
        <f t="shared" si="21"/>
        <v>332</v>
      </c>
      <c r="H406" s="338" t="s">
        <v>3499</v>
      </c>
      <c r="I406" s="338"/>
    </row>
    <row r="407" spans="1:9" s="121" customFormat="1" ht="21" customHeight="1">
      <c r="A407" s="333"/>
      <c r="B407" s="334" t="s">
        <v>1985</v>
      </c>
      <c r="C407" s="333" t="s">
        <v>1984</v>
      </c>
      <c r="D407" s="333" t="s">
        <v>623</v>
      </c>
      <c r="E407" s="334">
        <v>2</v>
      </c>
      <c r="F407" s="336">
        <v>83</v>
      </c>
      <c r="G407" s="335">
        <f t="shared" si="21"/>
        <v>166</v>
      </c>
      <c r="H407" s="338" t="s">
        <v>3499</v>
      </c>
      <c r="I407" s="338"/>
    </row>
    <row r="408" spans="1:9" s="121" customFormat="1" ht="21" customHeight="1">
      <c r="A408" s="333"/>
      <c r="B408" s="334" t="s">
        <v>2354</v>
      </c>
      <c r="C408" s="333" t="s">
        <v>424</v>
      </c>
      <c r="D408" s="333" t="s">
        <v>623</v>
      </c>
      <c r="E408" s="334">
        <v>4</v>
      </c>
      <c r="F408" s="336">
        <v>1</v>
      </c>
      <c r="G408" s="335">
        <f t="shared" si="21"/>
        <v>4</v>
      </c>
      <c r="H408" s="338" t="s">
        <v>3500</v>
      </c>
      <c r="I408" s="338"/>
    </row>
    <row r="409" spans="1:9" s="121" customFormat="1" ht="21" customHeight="1">
      <c r="A409" s="333"/>
      <c r="B409" s="334" t="s">
        <v>2854</v>
      </c>
      <c r="C409" s="333" t="s">
        <v>2853</v>
      </c>
      <c r="D409" s="333" t="s">
        <v>623</v>
      </c>
      <c r="E409" s="334">
        <v>2</v>
      </c>
      <c r="F409" s="336">
        <v>121</v>
      </c>
      <c r="G409" s="335">
        <f t="shared" si="21"/>
        <v>242</v>
      </c>
      <c r="H409" s="338" t="s">
        <v>3499</v>
      </c>
      <c r="I409" s="338"/>
    </row>
    <row r="410" spans="1:9" s="143" customFormat="1" ht="21" customHeight="1">
      <c r="A410" s="140" t="s">
        <v>2664</v>
      </c>
      <c r="B410" s="141"/>
      <c r="C410" s="140"/>
      <c r="D410" s="140" t="s">
        <v>276</v>
      </c>
      <c r="E410" s="142">
        <f>SUM(E411)</f>
        <v>112</v>
      </c>
      <c r="F410" s="142">
        <f aca="true" t="shared" si="22" ref="F410:G412">SUM(F413,F426)</f>
        <v>1289</v>
      </c>
      <c r="G410" s="142">
        <f t="shared" si="22"/>
        <v>4056</v>
      </c>
      <c r="H410" s="142"/>
      <c r="I410" s="142"/>
    </row>
    <row r="411" spans="1:9" s="143" customFormat="1" ht="21" customHeight="1">
      <c r="A411" s="140"/>
      <c r="B411" s="141"/>
      <c r="C411" s="140"/>
      <c r="D411" s="140" t="s">
        <v>2664</v>
      </c>
      <c r="E411" s="142">
        <f>SUM(E414+E427)</f>
        <v>112</v>
      </c>
      <c r="F411" s="142">
        <f t="shared" si="22"/>
        <v>1209</v>
      </c>
      <c r="G411" s="142">
        <f t="shared" si="22"/>
        <v>3736</v>
      </c>
      <c r="H411" s="142"/>
      <c r="I411" s="142"/>
    </row>
    <row r="412" spans="1:9" s="143" customFormat="1" ht="21" customHeight="1">
      <c r="A412" s="140"/>
      <c r="B412" s="141"/>
      <c r="C412" s="140"/>
      <c r="D412" s="140" t="s">
        <v>289</v>
      </c>
      <c r="E412" s="142"/>
      <c r="F412" s="142">
        <f t="shared" si="22"/>
        <v>80</v>
      </c>
      <c r="G412" s="142">
        <f t="shared" si="22"/>
        <v>320</v>
      </c>
      <c r="H412" s="142"/>
      <c r="I412" s="142"/>
    </row>
    <row r="413" spans="1:9" s="143" customFormat="1" ht="21" customHeight="1">
      <c r="A413" s="144" t="s">
        <v>395</v>
      </c>
      <c r="B413" s="145"/>
      <c r="C413" s="144"/>
      <c r="D413" s="144" t="s">
        <v>276</v>
      </c>
      <c r="E413" s="153">
        <f>SUM(E414)</f>
        <v>42</v>
      </c>
      <c r="F413" s="153">
        <f>SUM(F414)</f>
        <v>470</v>
      </c>
      <c r="G413" s="153">
        <f>SUM(G414)</f>
        <v>1664</v>
      </c>
      <c r="H413" s="153"/>
      <c r="I413" s="153"/>
    </row>
    <row r="414" spans="1:9" s="143" customFormat="1" ht="21" customHeight="1">
      <c r="A414" s="144"/>
      <c r="B414" s="145"/>
      <c r="C414" s="144"/>
      <c r="D414" s="144" t="s">
        <v>2664</v>
      </c>
      <c r="E414" s="153">
        <f>SUM(E416:E425)</f>
        <v>42</v>
      </c>
      <c r="F414" s="153">
        <f>SUM(F416:F425)</f>
        <v>470</v>
      </c>
      <c r="G414" s="153">
        <f>SUM(G416:G425)</f>
        <v>1664</v>
      </c>
      <c r="H414" s="153"/>
      <c r="I414" s="153"/>
    </row>
    <row r="415" spans="1:9" s="143" customFormat="1" ht="21" customHeight="1">
      <c r="A415" s="144"/>
      <c r="B415" s="145"/>
      <c r="C415" s="144"/>
      <c r="D415" s="144" t="s">
        <v>289</v>
      </c>
      <c r="E415" s="153"/>
      <c r="F415" s="153"/>
      <c r="G415" s="153"/>
      <c r="H415" s="153"/>
      <c r="I415" s="153"/>
    </row>
    <row r="416" spans="1:9" s="121" customFormat="1" ht="21" customHeight="1">
      <c r="A416" s="333"/>
      <c r="B416" s="334" t="s">
        <v>2882</v>
      </c>
      <c r="C416" s="333" t="s">
        <v>493</v>
      </c>
      <c r="D416" s="333" t="s">
        <v>622</v>
      </c>
      <c r="E416" s="334">
        <v>4</v>
      </c>
      <c r="F416" s="336">
        <v>1</v>
      </c>
      <c r="G416" s="335">
        <f>SUM(E416*F416)</f>
        <v>4</v>
      </c>
      <c r="H416" s="338" t="s">
        <v>3395</v>
      </c>
      <c r="I416" s="338"/>
    </row>
    <row r="417" spans="1:9" s="121" customFormat="1" ht="21" customHeight="1">
      <c r="A417" s="333"/>
      <c r="B417" s="334" t="s">
        <v>943</v>
      </c>
      <c r="C417" s="333" t="s">
        <v>942</v>
      </c>
      <c r="D417" s="333" t="s">
        <v>622</v>
      </c>
      <c r="E417" s="334">
        <v>4</v>
      </c>
      <c r="F417" s="336">
        <v>64</v>
      </c>
      <c r="G417" s="335">
        <f aca="true" t="shared" si="23" ref="G417:G425">SUM(E417*F417)</f>
        <v>256</v>
      </c>
      <c r="H417" s="338" t="s">
        <v>3395</v>
      </c>
      <c r="I417" s="338"/>
    </row>
    <row r="418" spans="1:9" s="121" customFormat="1" ht="21" customHeight="1">
      <c r="A418" s="333"/>
      <c r="B418" s="334" t="s">
        <v>1553</v>
      </c>
      <c r="C418" s="333" t="s">
        <v>65</v>
      </c>
      <c r="D418" s="333" t="s">
        <v>622</v>
      </c>
      <c r="E418" s="334">
        <v>2</v>
      </c>
      <c r="F418" s="336">
        <v>52</v>
      </c>
      <c r="G418" s="335">
        <f t="shared" si="23"/>
        <v>104</v>
      </c>
      <c r="H418" s="338" t="s">
        <v>3395</v>
      </c>
      <c r="I418" s="338"/>
    </row>
    <row r="419" spans="1:9" s="121" customFormat="1" ht="21" customHeight="1">
      <c r="A419" s="333"/>
      <c r="B419" s="334" t="s">
        <v>2033</v>
      </c>
      <c r="C419" s="333" t="s">
        <v>662</v>
      </c>
      <c r="D419" s="333" t="s">
        <v>622</v>
      </c>
      <c r="E419" s="334">
        <v>4</v>
      </c>
      <c r="F419" s="336">
        <v>54</v>
      </c>
      <c r="G419" s="335">
        <f t="shared" si="23"/>
        <v>216</v>
      </c>
      <c r="H419" s="338" t="s">
        <v>3395</v>
      </c>
      <c r="I419" s="338"/>
    </row>
    <row r="420" spans="1:9" s="121" customFormat="1" ht="21" customHeight="1">
      <c r="A420" s="333"/>
      <c r="B420" s="334" t="s">
        <v>1335</v>
      </c>
      <c r="C420" s="333" t="s">
        <v>663</v>
      </c>
      <c r="D420" s="333" t="s">
        <v>622</v>
      </c>
      <c r="E420" s="334">
        <v>4</v>
      </c>
      <c r="F420" s="336">
        <v>62</v>
      </c>
      <c r="G420" s="335">
        <f t="shared" si="23"/>
        <v>248</v>
      </c>
      <c r="H420" s="338" t="s">
        <v>3395</v>
      </c>
      <c r="I420" s="338"/>
    </row>
    <row r="421" spans="1:9" s="121" customFormat="1" ht="21" customHeight="1">
      <c r="A421" s="333"/>
      <c r="B421" s="334" t="s">
        <v>1336</v>
      </c>
      <c r="C421" s="333" t="s">
        <v>1337</v>
      </c>
      <c r="D421" s="333" t="s">
        <v>622</v>
      </c>
      <c r="E421" s="334">
        <v>6</v>
      </c>
      <c r="F421" s="336">
        <v>60</v>
      </c>
      <c r="G421" s="335">
        <f t="shared" si="23"/>
        <v>360</v>
      </c>
      <c r="H421" s="338" t="s">
        <v>3395</v>
      </c>
      <c r="I421" s="338"/>
    </row>
    <row r="422" spans="1:9" s="121" customFormat="1" ht="21" customHeight="1">
      <c r="A422" s="333"/>
      <c r="B422" s="334" t="s">
        <v>2032</v>
      </c>
      <c r="C422" s="333" t="s">
        <v>2031</v>
      </c>
      <c r="D422" s="333" t="s">
        <v>622</v>
      </c>
      <c r="E422" s="334">
        <v>4</v>
      </c>
      <c r="F422" s="336">
        <v>57</v>
      </c>
      <c r="G422" s="335">
        <f t="shared" si="23"/>
        <v>228</v>
      </c>
      <c r="H422" s="338" t="s">
        <v>3395</v>
      </c>
      <c r="I422" s="338"/>
    </row>
    <row r="423" spans="1:9" s="121" customFormat="1" ht="21" customHeight="1">
      <c r="A423" s="333"/>
      <c r="B423" s="334" t="s">
        <v>2030</v>
      </c>
      <c r="C423" s="333" t="s">
        <v>2029</v>
      </c>
      <c r="D423" s="333" t="s">
        <v>622</v>
      </c>
      <c r="E423" s="334">
        <v>2</v>
      </c>
      <c r="F423" s="336">
        <v>60</v>
      </c>
      <c r="G423" s="335">
        <f t="shared" si="23"/>
        <v>120</v>
      </c>
      <c r="H423" s="338" t="s">
        <v>3395</v>
      </c>
      <c r="I423" s="338"/>
    </row>
    <row r="424" spans="1:9" s="121" customFormat="1" ht="21" customHeight="1">
      <c r="A424" s="333"/>
      <c r="B424" s="334" t="s">
        <v>2028</v>
      </c>
      <c r="C424" s="333" t="s">
        <v>2027</v>
      </c>
      <c r="D424" s="333" t="s">
        <v>622</v>
      </c>
      <c r="E424" s="334">
        <v>2</v>
      </c>
      <c r="F424" s="336">
        <v>59</v>
      </c>
      <c r="G424" s="335">
        <f t="shared" si="23"/>
        <v>118</v>
      </c>
      <c r="H424" s="338" t="s">
        <v>3395</v>
      </c>
      <c r="I424" s="338"/>
    </row>
    <row r="425" spans="1:9" s="121" customFormat="1" ht="21" customHeight="1">
      <c r="A425" s="333"/>
      <c r="B425" s="334" t="s">
        <v>2370</v>
      </c>
      <c r="C425" s="333" t="s">
        <v>2369</v>
      </c>
      <c r="D425" s="333" t="s">
        <v>622</v>
      </c>
      <c r="E425" s="334">
        <v>10</v>
      </c>
      <c r="F425" s="336">
        <v>1</v>
      </c>
      <c r="G425" s="335">
        <f t="shared" si="23"/>
        <v>10</v>
      </c>
      <c r="H425" s="338" t="s">
        <v>3395</v>
      </c>
      <c r="I425" s="338"/>
    </row>
    <row r="426" spans="1:9" s="143" customFormat="1" ht="21" customHeight="1">
      <c r="A426" s="157" t="s">
        <v>278</v>
      </c>
      <c r="B426" s="158"/>
      <c r="C426" s="157"/>
      <c r="D426" s="157" t="s">
        <v>276</v>
      </c>
      <c r="E426" s="159">
        <f>SUM(E427)</f>
        <v>70</v>
      </c>
      <c r="F426" s="159">
        <f>SUM(F429,F432:F447)</f>
        <v>819</v>
      </c>
      <c r="G426" s="159">
        <f>SUM(G429,G432:G447)</f>
        <v>2392</v>
      </c>
      <c r="H426" s="159"/>
      <c r="I426" s="159"/>
    </row>
    <row r="427" spans="1:9" s="143" customFormat="1" ht="21" customHeight="1">
      <c r="A427" s="144"/>
      <c r="B427" s="145"/>
      <c r="C427" s="144"/>
      <c r="D427" s="144" t="s">
        <v>2664</v>
      </c>
      <c r="E427" s="153">
        <f>SUM(E430,E432:E447)</f>
        <v>70</v>
      </c>
      <c r="F427" s="153">
        <f>SUM(F430,F432:F447)</f>
        <v>739</v>
      </c>
      <c r="G427" s="153">
        <f>SUM(G430,G432:G447)</f>
        <v>2072</v>
      </c>
      <c r="H427" s="153"/>
      <c r="I427" s="153"/>
    </row>
    <row r="428" spans="1:9" s="143" customFormat="1" ht="21" customHeight="1">
      <c r="A428" s="144"/>
      <c r="B428" s="145"/>
      <c r="C428" s="144"/>
      <c r="D428" s="144" t="s">
        <v>289</v>
      </c>
      <c r="E428" s="153"/>
      <c r="F428" s="153">
        <f>SUM(F431)</f>
        <v>80</v>
      </c>
      <c r="G428" s="153">
        <f>SUM(G431)</f>
        <v>320</v>
      </c>
      <c r="H428" s="153"/>
      <c r="I428" s="153"/>
    </row>
    <row r="429" spans="1:9" s="121" customFormat="1" ht="21" customHeight="1">
      <c r="A429" s="333"/>
      <c r="B429" s="334" t="s">
        <v>949</v>
      </c>
      <c r="C429" s="333" t="s">
        <v>948</v>
      </c>
      <c r="D429" s="333" t="s">
        <v>276</v>
      </c>
      <c r="E429" s="334">
        <v>4</v>
      </c>
      <c r="F429" s="336">
        <f>SUM(F430:F431)</f>
        <v>111</v>
      </c>
      <c r="G429" s="335">
        <f aca="true" t="shared" si="24" ref="G429:G447">SUM(E429*F429)</f>
        <v>444</v>
      </c>
      <c r="H429" s="338" t="s">
        <v>3401</v>
      </c>
      <c r="I429" s="338"/>
    </row>
    <row r="430" spans="1:9" s="121" customFormat="1" ht="21" customHeight="1">
      <c r="A430" s="333"/>
      <c r="B430" s="334"/>
      <c r="C430" s="333"/>
      <c r="D430" s="333" t="s">
        <v>622</v>
      </c>
      <c r="E430" s="334">
        <v>4</v>
      </c>
      <c r="F430" s="336">
        <v>31</v>
      </c>
      <c r="G430" s="335">
        <f t="shared" si="24"/>
        <v>124</v>
      </c>
      <c r="H430" s="162"/>
      <c r="I430" s="162"/>
    </row>
    <row r="431" spans="1:9" s="121" customFormat="1" ht="21" customHeight="1">
      <c r="A431" s="333"/>
      <c r="B431" s="334"/>
      <c r="C431" s="333"/>
      <c r="D431" s="333" t="s">
        <v>289</v>
      </c>
      <c r="E431" s="334"/>
      <c r="F431" s="336">
        <v>80</v>
      </c>
      <c r="G431" s="335">
        <f>SUM(E430*F431)</f>
        <v>320</v>
      </c>
      <c r="H431" s="162"/>
      <c r="I431" s="162"/>
    </row>
    <row r="432" spans="1:9" s="121" customFormat="1" ht="21" customHeight="1">
      <c r="A432" s="333"/>
      <c r="B432" s="334" t="s">
        <v>947</v>
      </c>
      <c r="C432" s="333" t="s">
        <v>946</v>
      </c>
      <c r="D432" s="333" t="s">
        <v>622</v>
      </c>
      <c r="E432" s="334">
        <v>4</v>
      </c>
      <c r="F432" s="336">
        <v>5</v>
      </c>
      <c r="G432" s="335">
        <f t="shared" si="24"/>
        <v>20</v>
      </c>
      <c r="H432" s="338" t="s">
        <v>3395</v>
      </c>
      <c r="I432" s="338"/>
    </row>
    <row r="433" spans="1:9" s="121" customFormat="1" ht="21" customHeight="1">
      <c r="A433" s="333"/>
      <c r="B433" s="334" t="s">
        <v>945</v>
      </c>
      <c r="C433" s="333" t="s">
        <v>944</v>
      </c>
      <c r="D433" s="333" t="s">
        <v>622</v>
      </c>
      <c r="E433" s="334">
        <v>2</v>
      </c>
      <c r="F433" s="336">
        <v>4</v>
      </c>
      <c r="G433" s="335">
        <f t="shared" si="24"/>
        <v>8</v>
      </c>
      <c r="H433" s="338" t="s">
        <v>3395</v>
      </c>
      <c r="I433" s="338"/>
    </row>
    <row r="434" spans="1:9" s="121" customFormat="1" ht="21" customHeight="1">
      <c r="A434" s="333"/>
      <c r="B434" s="334" t="s">
        <v>1343</v>
      </c>
      <c r="C434" s="333" t="s">
        <v>1344</v>
      </c>
      <c r="D434" s="333" t="s">
        <v>622</v>
      </c>
      <c r="E434" s="334">
        <v>2</v>
      </c>
      <c r="F434" s="336">
        <v>56</v>
      </c>
      <c r="G434" s="335">
        <f t="shared" si="24"/>
        <v>112</v>
      </c>
      <c r="H434" s="338" t="s">
        <v>3395</v>
      </c>
      <c r="I434" s="338"/>
    </row>
    <row r="435" spans="1:9" s="121" customFormat="1" ht="21" customHeight="1">
      <c r="A435" s="333"/>
      <c r="B435" s="334" t="s">
        <v>1544</v>
      </c>
      <c r="C435" s="333" t="s">
        <v>1545</v>
      </c>
      <c r="D435" s="333" t="s">
        <v>622</v>
      </c>
      <c r="E435" s="334">
        <v>2</v>
      </c>
      <c r="F435" s="336">
        <v>53</v>
      </c>
      <c r="G435" s="335">
        <f t="shared" si="24"/>
        <v>106</v>
      </c>
      <c r="H435" s="338" t="s">
        <v>3395</v>
      </c>
      <c r="I435" s="338"/>
    </row>
    <row r="436" spans="1:9" s="121" customFormat="1" ht="21" customHeight="1">
      <c r="A436" s="333"/>
      <c r="B436" s="334" t="s">
        <v>1345</v>
      </c>
      <c r="C436" s="333" t="s">
        <v>1346</v>
      </c>
      <c r="D436" s="333" t="s">
        <v>622</v>
      </c>
      <c r="E436" s="334">
        <v>4</v>
      </c>
      <c r="F436" s="336">
        <v>56</v>
      </c>
      <c r="G436" s="335">
        <f t="shared" si="24"/>
        <v>224</v>
      </c>
      <c r="H436" s="338" t="s">
        <v>3395</v>
      </c>
      <c r="I436" s="338"/>
    </row>
    <row r="437" spans="1:9" s="121" customFormat="1" ht="21" customHeight="1">
      <c r="A437" s="333"/>
      <c r="B437" s="334" t="s">
        <v>2042</v>
      </c>
      <c r="C437" s="333" t="s">
        <v>2041</v>
      </c>
      <c r="D437" s="333" t="s">
        <v>622</v>
      </c>
      <c r="E437" s="334">
        <v>4</v>
      </c>
      <c r="F437" s="336">
        <v>53</v>
      </c>
      <c r="G437" s="335">
        <f t="shared" si="24"/>
        <v>212</v>
      </c>
      <c r="H437" s="338" t="s">
        <v>3395</v>
      </c>
      <c r="I437" s="338"/>
    </row>
    <row r="438" spans="1:9" s="121" customFormat="1" ht="21" customHeight="1">
      <c r="A438" s="333"/>
      <c r="B438" s="334" t="s">
        <v>1347</v>
      </c>
      <c r="C438" s="333" t="s">
        <v>1348</v>
      </c>
      <c r="D438" s="333" t="s">
        <v>622</v>
      </c>
      <c r="E438" s="334">
        <v>2</v>
      </c>
      <c r="F438" s="336">
        <v>56</v>
      </c>
      <c r="G438" s="335">
        <f t="shared" si="24"/>
        <v>112</v>
      </c>
      <c r="H438" s="338" t="s">
        <v>3395</v>
      </c>
      <c r="I438" s="338"/>
    </row>
    <row r="439" spans="1:9" s="121" customFormat="1" ht="21" customHeight="1">
      <c r="A439" s="333"/>
      <c r="B439" s="334" t="s">
        <v>1349</v>
      </c>
      <c r="C439" s="333" t="s">
        <v>1350</v>
      </c>
      <c r="D439" s="333" t="s">
        <v>622</v>
      </c>
      <c r="E439" s="334">
        <v>4</v>
      </c>
      <c r="F439" s="336">
        <v>56</v>
      </c>
      <c r="G439" s="335">
        <f t="shared" si="24"/>
        <v>224</v>
      </c>
      <c r="H439" s="338" t="s">
        <v>3395</v>
      </c>
      <c r="I439" s="338"/>
    </row>
    <row r="440" spans="1:9" s="121" customFormat="1" ht="21" customHeight="1">
      <c r="A440" s="333"/>
      <c r="B440" s="334" t="s">
        <v>1787</v>
      </c>
      <c r="C440" s="333" t="s">
        <v>666</v>
      </c>
      <c r="D440" s="333" t="s">
        <v>622</v>
      </c>
      <c r="E440" s="334">
        <v>16</v>
      </c>
      <c r="F440" s="336">
        <v>1</v>
      </c>
      <c r="G440" s="335">
        <f t="shared" si="24"/>
        <v>16</v>
      </c>
      <c r="H440" s="338" t="s">
        <v>3395</v>
      </c>
      <c r="I440" s="338"/>
    </row>
    <row r="441" spans="1:9" s="121" customFormat="1" ht="21" customHeight="1">
      <c r="A441" s="333"/>
      <c r="B441" s="334" t="s">
        <v>2040</v>
      </c>
      <c r="C441" s="333" t="s">
        <v>2039</v>
      </c>
      <c r="D441" s="333" t="s">
        <v>622</v>
      </c>
      <c r="E441" s="334">
        <v>2</v>
      </c>
      <c r="F441" s="336">
        <v>52</v>
      </c>
      <c r="G441" s="335">
        <f t="shared" si="24"/>
        <v>104</v>
      </c>
      <c r="H441" s="338" t="s">
        <v>3395</v>
      </c>
      <c r="I441" s="338"/>
    </row>
    <row r="442" spans="1:9" s="121" customFormat="1" ht="21" customHeight="1">
      <c r="A442" s="333"/>
      <c r="B442" s="334" t="s">
        <v>2038</v>
      </c>
      <c r="C442" s="333" t="s">
        <v>496</v>
      </c>
      <c r="D442" s="333" t="s">
        <v>622</v>
      </c>
      <c r="E442" s="334">
        <v>2</v>
      </c>
      <c r="F442" s="336">
        <v>52</v>
      </c>
      <c r="G442" s="335">
        <f t="shared" si="24"/>
        <v>104</v>
      </c>
      <c r="H442" s="338" t="s">
        <v>3395</v>
      </c>
      <c r="I442" s="338"/>
    </row>
    <row r="443" spans="1:9" s="121" customFormat="1" ht="21" customHeight="1">
      <c r="A443" s="333"/>
      <c r="B443" s="334" t="s">
        <v>2037</v>
      </c>
      <c r="C443" s="333" t="s">
        <v>2036</v>
      </c>
      <c r="D443" s="333" t="s">
        <v>622</v>
      </c>
      <c r="E443" s="334">
        <v>2</v>
      </c>
      <c r="F443" s="336">
        <v>52</v>
      </c>
      <c r="G443" s="335">
        <f t="shared" si="24"/>
        <v>104</v>
      </c>
      <c r="H443" s="338" t="s">
        <v>3395</v>
      </c>
      <c r="I443" s="338"/>
    </row>
    <row r="444" spans="1:9" s="121" customFormat="1" ht="21" customHeight="1">
      <c r="A444" s="333"/>
      <c r="B444" s="334" t="s">
        <v>2035</v>
      </c>
      <c r="C444" s="333" t="s">
        <v>2034</v>
      </c>
      <c r="D444" s="333" t="s">
        <v>622</v>
      </c>
      <c r="E444" s="334">
        <v>2</v>
      </c>
      <c r="F444" s="336">
        <v>52</v>
      </c>
      <c r="G444" s="335">
        <f t="shared" si="24"/>
        <v>104</v>
      </c>
      <c r="H444" s="338" t="s">
        <v>3395</v>
      </c>
      <c r="I444" s="338"/>
    </row>
    <row r="445" spans="1:9" s="121" customFormat="1" ht="21" customHeight="1">
      <c r="A445" s="333"/>
      <c r="B445" s="334" t="s">
        <v>2268</v>
      </c>
      <c r="C445" s="333" t="s">
        <v>2267</v>
      </c>
      <c r="D445" s="333" t="s">
        <v>622</v>
      </c>
      <c r="E445" s="334">
        <v>12</v>
      </c>
      <c r="F445" s="336">
        <v>2</v>
      </c>
      <c r="G445" s="335">
        <f t="shared" si="24"/>
        <v>24</v>
      </c>
      <c r="H445" s="338" t="s">
        <v>3395</v>
      </c>
      <c r="I445" s="338"/>
    </row>
    <row r="446" spans="1:9" s="121" customFormat="1" ht="21" customHeight="1">
      <c r="A446" s="333"/>
      <c r="B446" s="334" t="s">
        <v>2888</v>
      </c>
      <c r="C446" s="333" t="s">
        <v>946</v>
      </c>
      <c r="D446" s="333" t="s">
        <v>622</v>
      </c>
      <c r="E446" s="334">
        <v>4</v>
      </c>
      <c r="F446" s="336">
        <v>79</v>
      </c>
      <c r="G446" s="335">
        <f t="shared" si="24"/>
        <v>316</v>
      </c>
      <c r="H446" s="338" t="s">
        <v>3395</v>
      </c>
      <c r="I446" s="338"/>
    </row>
    <row r="447" spans="1:9" s="121" customFormat="1" ht="21" customHeight="1">
      <c r="A447" s="333"/>
      <c r="B447" s="334" t="s">
        <v>2889</v>
      </c>
      <c r="C447" s="333" t="s">
        <v>944</v>
      </c>
      <c r="D447" s="333" t="s">
        <v>622</v>
      </c>
      <c r="E447" s="334">
        <v>2</v>
      </c>
      <c r="F447" s="336">
        <v>79</v>
      </c>
      <c r="G447" s="335">
        <f t="shared" si="24"/>
        <v>158</v>
      </c>
      <c r="H447" s="338" t="s">
        <v>3395</v>
      </c>
      <c r="I447" s="338"/>
    </row>
    <row r="448" spans="1:9" s="143" customFormat="1" ht="21" customHeight="1">
      <c r="A448" s="140" t="s">
        <v>2063</v>
      </c>
      <c r="B448" s="141"/>
      <c r="C448" s="140"/>
      <c r="D448" s="140" t="s">
        <v>276</v>
      </c>
      <c r="E448" s="142">
        <f>SUM(E449)</f>
        <v>122</v>
      </c>
      <c r="F448" s="142">
        <f aca="true" t="shared" si="25" ref="F448:G450">SUM(F451,F464,F485)</f>
        <v>3300</v>
      </c>
      <c r="G448" s="142">
        <f t="shared" si="25"/>
        <v>11304</v>
      </c>
      <c r="H448" s="142"/>
      <c r="I448" s="142"/>
    </row>
    <row r="449" spans="1:9" s="143" customFormat="1" ht="21" customHeight="1">
      <c r="A449" s="140"/>
      <c r="B449" s="141"/>
      <c r="C449" s="140"/>
      <c r="D449" s="140" t="s">
        <v>2063</v>
      </c>
      <c r="E449" s="142">
        <f>SUM(E452+E465+E486)</f>
        <v>122</v>
      </c>
      <c r="F449" s="142">
        <f t="shared" si="25"/>
        <v>3033</v>
      </c>
      <c r="G449" s="142">
        <f t="shared" si="25"/>
        <v>10396</v>
      </c>
      <c r="H449" s="142"/>
      <c r="I449" s="142"/>
    </row>
    <row r="450" spans="1:9" s="143" customFormat="1" ht="21" customHeight="1">
      <c r="A450" s="140"/>
      <c r="B450" s="141"/>
      <c r="C450" s="140"/>
      <c r="D450" s="140" t="s">
        <v>289</v>
      </c>
      <c r="E450" s="142"/>
      <c r="F450" s="142">
        <f t="shared" si="25"/>
        <v>267</v>
      </c>
      <c r="G450" s="142">
        <f t="shared" si="25"/>
        <v>908</v>
      </c>
      <c r="H450" s="142"/>
      <c r="I450" s="142"/>
    </row>
    <row r="451" spans="1:9" s="156" customFormat="1" ht="21" customHeight="1">
      <c r="A451" s="144" t="s">
        <v>277</v>
      </c>
      <c r="B451" s="154"/>
      <c r="C451" s="155"/>
      <c r="D451" s="144" t="s">
        <v>276</v>
      </c>
      <c r="E451" s="153">
        <f>SUM(E452)</f>
        <v>34</v>
      </c>
      <c r="F451" s="153">
        <f>SUM(F452)</f>
        <v>688</v>
      </c>
      <c r="G451" s="153">
        <f>SUM(G452)</f>
        <v>2622</v>
      </c>
      <c r="H451" s="153"/>
      <c r="I451" s="153"/>
    </row>
    <row r="452" spans="1:9" s="156" customFormat="1" ht="21" customHeight="1">
      <c r="A452" s="155"/>
      <c r="B452" s="154"/>
      <c r="C452" s="155"/>
      <c r="D452" s="144" t="s">
        <v>2063</v>
      </c>
      <c r="E452" s="153">
        <f>SUM(E454:E463)</f>
        <v>34</v>
      </c>
      <c r="F452" s="153">
        <f>SUM(F454:F463)</f>
        <v>688</v>
      </c>
      <c r="G452" s="153">
        <f>SUM(G454:G463)</f>
        <v>2622</v>
      </c>
      <c r="H452" s="153"/>
      <c r="I452" s="153"/>
    </row>
    <row r="453" spans="1:9" s="156" customFormat="1" ht="21" customHeight="1">
      <c r="A453" s="155"/>
      <c r="B453" s="154"/>
      <c r="C453" s="155"/>
      <c r="D453" s="144" t="s">
        <v>289</v>
      </c>
      <c r="E453" s="153"/>
      <c r="F453" s="153"/>
      <c r="G453" s="153"/>
      <c r="H453" s="153"/>
      <c r="I453" s="153"/>
    </row>
    <row r="454" spans="1:9" s="121" customFormat="1" ht="21" customHeight="1">
      <c r="A454" s="333"/>
      <c r="B454" s="334" t="s">
        <v>67</v>
      </c>
      <c r="C454" s="333" t="s">
        <v>68</v>
      </c>
      <c r="D454" s="333" t="s">
        <v>622</v>
      </c>
      <c r="E454" s="334">
        <v>2</v>
      </c>
      <c r="F454" s="336">
        <v>1</v>
      </c>
      <c r="G454" s="335">
        <f aca="true" t="shared" si="26" ref="G454:G463">SUM(E454*F454)</f>
        <v>2</v>
      </c>
      <c r="H454" s="338" t="s">
        <v>3399</v>
      </c>
      <c r="I454" s="338"/>
    </row>
    <row r="455" spans="1:9" s="121" customFormat="1" ht="21" customHeight="1">
      <c r="A455" s="333"/>
      <c r="B455" s="334" t="s">
        <v>1332</v>
      </c>
      <c r="C455" s="333" t="s">
        <v>605</v>
      </c>
      <c r="D455" s="333" t="s">
        <v>622</v>
      </c>
      <c r="E455" s="334">
        <v>4</v>
      </c>
      <c r="F455" s="336">
        <v>42</v>
      </c>
      <c r="G455" s="335">
        <f t="shared" si="26"/>
        <v>168</v>
      </c>
      <c r="H455" s="338" t="s">
        <v>3399</v>
      </c>
      <c r="I455" s="338"/>
    </row>
    <row r="456" spans="1:9" s="121" customFormat="1" ht="21" customHeight="1">
      <c r="A456" s="333"/>
      <c r="B456" s="334" t="s">
        <v>2484</v>
      </c>
      <c r="C456" s="333" t="s">
        <v>2483</v>
      </c>
      <c r="D456" s="333" t="s">
        <v>622</v>
      </c>
      <c r="E456" s="334">
        <v>4</v>
      </c>
      <c r="F456" s="336">
        <v>82</v>
      </c>
      <c r="G456" s="335">
        <f t="shared" si="26"/>
        <v>328</v>
      </c>
      <c r="H456" s="338" t="s">
        <v>3399</v>
      </c>
      <c r="I456" s="338"/>
    </row>
    <row r="457" spans="1:9" s="121" customFormat="1" ht="21" customHeight="1">
      <c r="A457" s="333"/>
      <c r="B457" s="334" t="s">
        <v>1333</v>
      </c>
      <c r="C457" s="333" t="s">
        <v>1481</v>
      </c>
      <c r="D457" s="333" t="s">
        <v>622</v>
      </c>
      <c r="E457" s="334">
        <v>4</v>
      </c>
      <c r="F457" s="336">
        <v>42</v>
      </c>
      <c r="G457" s="335">
        <f t="shared" si="26"/>
        <v>168</v>
      </c>
      <c r="H457" s="338" t="s">
        <v>3399</v>
      </c>
      <c r="I457" s="338"/>
    </row>
    <row r="458" spans="1:9" s="121" customFormat="1" ht="21" customHeight="1">
      <c r="A458" s="333"/>
      <c r="B458" s="334" t="s">
        <v>2048</v>
      </c>
      <c r="C458" s="333" t="s">
        <v>1334</v>
      </c>
      <c r="D458" s="333" t="s">
        <v>622</v>
      </c>
      <c r="E458" s="334">
        <v>2</v>
      </c>
      <c r="F458" s="336">
        <v>33</v>
      </c>
      <c r="G458" s="335">
        <f t="shared" si="26"/>
        <v>66</v>
      </c>
      <c r="H458" s="338" t="s">
        <v>3399</v>
      </c>
      <c r="I458" s="338"/>
    </row>
    <row r="459" spans="1:9" s="121" customFormat="1" ht="21" customHeight="1">
      <c r="A459" s="333"/>
      <c r="B459" s="334" t="s">
        <v>2910</v>
      </c>
      <c r="C459" s="333" t="s">
        <v>2911</v>
      </c>
      <c r="D459" s="333" t="s">
        <v>622</v>
      </c>
      <c r="E459" s="334">
        <v>2</v>
      </c>
      <c r="F459" s="336">
        <v>31</v>
      </c>
      <c r="G459" s="335">
        <f t="shared" si="26"/>
        <v>62</v>
      </c>
      <c r="H459" s="338" t="s">
        <v>3400</v>
      </c>
      <c r="I459" s="338"/>
    </row>
    <row r="460" spans="1:9" s="121" customFormat="1" ht="21" customHeight="1">
      <c r="A460" s="333"/>
      <c r="B460" s="334" t="s">
        <v>2047</v>
      </c>
      <c r="C460" s="333" t="s">
        <v>2912</v>
      </c>
      <c r="D460" s="333" t="s">
        <v>622</v>
      </c>
      <c r="E460" s="334">
        <v>4</v>
      </c>
      <c r="F460" s="336">
        <v>65</v>
      </c>
      <c r="G460" s="335">
        <f t="shared" si="26"/>
        <v>260</v>
      </c>
      <c r="H460" s="338" t="s">
        <v>3399</v>
      </c>
      <c r="I460" s="338"/>
    </row>
    <row r="461" spans="1:9" s="121" customFormat="1" ht="21" customHeight="1">
      <c r="A461" s="333"/>
      <c r="B461" s="334" t="s">
        <v>2046</v>
      </c>
      <c r="C461" s="333" t="s">
        <v>2045</v>
      </c>
      <c r="D461" s="333" t="s">
        <v>622</v>
      </c>
      <c r="E461" s="334">
        <v>4</v>
      </c>
      <c r="F461" s="336">
        <v>83</v>
      </c>
      <c r="G461" s="335">
        <f t="shared" si="26"/>
        <v>332</v>
      </c>
      <c r="H461" s="338" t="s">
        <v>3399</v>
      </c>
      <c r="I461" s="338"/>
    </row>
    <row r="462" spans="1:9" s="121" customFormat="1" ht="21" customHeight="1">
      <c r="A462" s="333"/>
      <c r="B462" s="334" t="s">
        <v>2044</v>
      </c>
      <c r="C462" s="333" t="s">
        <v>2043</v>
      </c>
      <c r="D462" s="333" t="s">
        <v>622</v>
      </c>
      <c r="E462" s="334">
        <v>4</v>
      </c>
      <c r="F462" s="336">
        <v>62</v>
      </c>
      <c r="G462" s="335">
        <f t="shared" si="26"/>
        <v>248</v>
      </c>
      <c r="H462" s="338" t="s">
        <v>3399</v>
      </c>
      <c r="I462" s="338"/>
    </row>
    <row r="463" spans="1:9" s="121" customFormat="1" ht="21" customHeight="1">
      <c r="A463" s="333"/>
      <c r="B463" s="334" t="s">
        <v>2913</v>
      </c>
      <c r="C463" s="333" t="s">
        <v>823</v>
      </c>
      <c r="D463" s="333" t="s">
        <v>2063</v>
      </c>
      <c r="E463" s="334">
        <v>4</v>
      </c>
      <c r="F463" s="336">
        <v>247</v>
      </c>
      <c r="G463" s="335">
        <f t="shared" si="26"/>
        <v>988</v>
      </c>
      <c r="H463" s="338" t="s">
        <v>3398</v>
      </c>
      <c r="I463" s="338"/>
    </row>
    <row r="464" spans="1:9" s="143" customFormat="1" ht="21" customHeight="1">
      <c r="A464" s="144" t="s">
        <v>365</v>
      </c>
      <c r="B464" s="145"/>
      <c r="C464" s="144"/>
      <c r="D464" s="144" t="s">
        <v>276</v>
      </c>
      <c r="E464" s="153">
        <f>SUM(E465)</f>
        <v>46</v>
      </c>
      <c r="F464" s="153">
        <f>SUM(F467:F480,F483:F484)</f>
        <v>1364</v>
      </c>
      <c r="G464" s="153">
        <f>SUM(G467:G480,G483:G484)</f>
        <v>3984</v>
      </c>
      <c r="H464" s="153"/>
      <c r="I464" s="153"/>
    </row>
    <row r="465" spans="1:9" s="143" customFormat="1" ht="21" customHeight="1">
      <c r="A465" s="144"/>
      <c r="B465" s="145"/>
      <c r="C465" s="144"/>
      <c r="D465" s="144" t="s">
        <v>2063</v>
      </c>
      <c r="E465" s="153">
        <f>SUM(E467:E479,E481,E483:E484)</f>
        <v>46</v>
      </c>
      <c r="F465" s="153">
        <f>SUM(F467:F478,F479,F481,F483:F484)</f>
        <v>1270</v>
      </c>
      <c r="G465" s="153">
        <f>SUM(G467:G478,G479,G481,G483:G484)</f>
        <v>3608</v>
      </c>
      <c r="H465" s="153"/>
      <c r="I465" s="153"/>
    </row>
    <row r="466" spans="1:9" s="143" customFormat="1" ht="21" customHeight="1">
      <c r="A466" s="144"/>
      <c r="B466" s="145"/>
      <c r="C466" s="144"/>
      <c r="D466" s="144" t="s">
        <v>289</v>
      </c>
      <c r="E466" s="153"/>
      <c r="F466" s="153">
        <f>SUM(F482)</f>
        <v>94</v>
      </c>
      <c r="G466" s="153">
        <f>SUM(G482)</f>
        <v>376</v>
      </c>
      <c r="H466" s="153"/>
      <c r="I466" s="153"/>
    </row>
    <row r="467" spans="1:9" s="121" customFormat="1" ht="21" customHeight="1">
      <c r="A467" s="333"/>
      <c r="B467" s="334" t="s">
        <v>822</v>
      </c>
      <c r="C467" s="333" t="s">
        <v>821</v>
      </c>
      <c r="D467" s="333" t="s">
        <v>622</v>
      </c>
      <c r="E467" s="334">
        <v>2</v>
      </c>
      <c r="F467" s="336">
        <v>1</v>
      </c>
      <c r="G467" s="335">
        <f aca="true" t="shared" si="27" ref="G467:G484">SUM(E467*F467)</f>
        <v>2</v>
      </c>
      <c r="H467" s="338" t="s">
        <v>3398</v>
      </c>
      <c r="I467" s="338"/>
    </row>
    <row r="468" spans="1:9" s="121" customFormat="1" ht="21" customHeight="1">
      <c r="A468" s="333"/>
      <c r="B468" s="334" t="s">
        <v>1338</v>
      </c>
      <c r="C468" s="333" t="s">
        <v>495</v>
      </c>
      <c r="D468" s="333" t="s">
        <v>622</v>
      </c>
      <c r="E468" s="334">
        <v>4</v>
      </c>
      <c r="F468" s="336">
        <v>67</v>
      </c>
      <c r="G468" s="335">
        <f t="shared" si="27"/>
        <v>268</v>
      </c>
      <c r="H468" s="338" t="s">
        <v>3399</v>
      </c>
      <c r="I468" s="338"/>
    </row>
    <row r="469" spans="1:9" s="121" customFormat="1" ht="21" customHeight="1">
      <c r="A469" s="333"/>
      <c r="B469" s="334" t="s">
        <v>1339</v>
      </c>
      <c r="C469" s="333" t="s">
        <v>1341</v>
      </c>
      <c r="D469" s="333" t="s">
        <v>622</v>
      </c>
      <c r="E469" s="334">
        <v>4</v>
      </c>
      <c r="F469" s="336">
        <v>67</v>
      </c>
      <c r="G469" s="335">
        <f t="shared" si="27"/>
        <v>268</v>
      </c>
      <c r="H469" s="338" t="s">
        <v>3399</v>
      </c>
      <c r="I469" s="338"/>
    </row>
    <row r="470" spans="1:9" s="121" customFormat="1" ht="21" customHeight="1">
      <c r="A470" s="333"/>
      <c r="B470" s="334" t="s">
        <v>1340</v>
      </c>
      <c r="C470" s="333" t="s">
        <v>1342</v>
      </c>
      <c r="D470" s="333" t="s">
        <v>622</v>
      </c>
      <c r="E470" s="334">
        <v>2</v>
      </c>
      <c r="F470" s="336">
        <v>67</v>
      </c>
      <c r="G470" s="335">
        <f t="shared" si="27"/>
        <v>134</v>
      </c>
      <c r="H470" s="338" t="s">
        <v>3399</v>
      </c>
      <c r="I470" s="338"/>
    </row>
    <row r="471" spans="1:9" s="121" customFormat="1" ht="21" customHeight="1">
      <c r="A471" s="333"/>
      <c r="B471" s="334" t="s">
        <v>2062</v>
      </c>
      <c r="C471" s="333" t="s">
        <v>494</v>
      </c>
      <c r="D471" s="333" t="s">
        <v>622</v>
      </c>
      <c r="E471" s="334">
        <v>2</v>
      </c>
      <c r="F471" s="336">
        <v>85</v>
      </c>
      <c r="G471" s="335">
        <f t="shared" si="27"/>
        <v>170</v>
      </c>
      <c r="H471" s="338" t="s">
        <v>3399</v>
      </c>
      <c r="I471" s="338"/>
    </row>
    <row r="472" spans="1:9" s="121" customFormat="1" ht="21" customHeight="1">
      <c r="A472" s="333"/>
      <c r="B472" s="334" t="s">
        <v>1486</v>
      </c>
      <c r="C472" s="333" t="s">
        <v>665</v>
      </c>
      <c r="D472" s="333" t="s">
        <v>622</v>
      </c>
      <c r="E472" s="334">
        <v>2</v>
      </c>
      <c r="F472" s="336">
        <v>67</v>
      </c>
      <c r="G472" s="335">
        <f t="shared" si="27"/>
        <v>134</v>
      </c>
      <c r="H472" s="338" t="s">
        <v>3399</v>
      </c>
      <c r="I472" s="338"/>
    </row>
    <row r="473" spans="1:9" s="121" customFormat="1" ht="21" customHeight="1">
      <c r="A473" s="333"/>
      <c r="B473" s="334" t="s">
        <v>2061</v>
      </c>
      <c r="C473" s="333" t="s">
        <v>2060</v>
      </c>
      <c r="D473" s="333" t="s">
        <v>622</v>
      </c>
      <c r="E473" s="334">
        <v>2</v>
      </c>
      <c r="F473" s="336">
        <v>85</v>
      </c>
      <c r="G473" s="335">
        <f t="shared" si="27"/>
        <v>170</v>
      </c>
      <c r="H473" s="338" t="s">
        <v>3399</v>
      </c>
      <c r="I473" s="338"/>
    </row>
    <row r="474" spans="1:9" s="121" customFormat="1" ht="21" customHeight="1">
      <c r="A474" s="333"/>
      <c r="B474" s="334" t="s">
        <v>2059</v>
      </c>
      <c r="C474" s="333" t="s">
        <v>2058</v>
      </c>
      <c r="D474" s="333" t="s">
        <v>622</v>
      </c>
      <c r="E474" s="334">
        <v>2</v>
      </c>
      <c r="F474" s="336">
        <v>85</v>
      </c>
      <c r="G474" s="335">
        <f t="shared" si="27"/>
        <v>170</v>
      </c>
      <c r="H474" s="338" t="s">
        <v>3399</v>
      </c>
      <c r="I474" s="338"/>
    </row>
    <row r="475" spans="1:9" s="121" customFormat="1" ht="21" customHeight="1">
      <c r="A475" s="333"/>
      <c r="B475" s="334" t="s">
        <v>2053</v>
      </c>
      <c r="C475" s="333" t="s">
        <v>2052</v>
      </c>
      <c r="D475" s="333" t="s">
        <v>622</v>
      </c>
      <c r="E475" s="334">
        <v>2</v>
      </c>
      <c r="F475" s="336">
        <v>168</v>
      </c>
      <c r="G475" s="335">
        <f t="shared" si="27"/>
        <v>336</v>
      </c>
      <c r="H475" s="338" t="s">
        <v>3399</v>
      </c>
      <c r="I475" s="338"/>
    </row>
    <row r="476" spans="1:9" s="121" customFormat="1" ht="21" customHeight="1">
      <c r="A476" s="333"/>
      <c r="B476" s="334" t="s">
        <v>2051</v>
      </c>
      <c r="C476" s="333" t="s">
        <v>2050</v>
      </c>
      <c r="D476" s="333" t="s">
        <v>622</v>
      </c>
      <c r="E476" s="334">
        <v>2</v>
      </c>
      <c r="F476" s="336">
        <v>85</v>
      </c>
      <c r="G476" s="335">
        <f t="shared" si="27"/>
        <v>170</v>
      </c>
      <c r="H476" s="338" t="s">
        <v>3399</v>
      </c>
      <c r="I476" s="338"/>
    </row>
    <row r="477" spans="1:9" s="121" customFormat="1" ht="21" customHeight="1">
      <c r="A477" s="333"/>
      <c r="B477" s="334" t="s">
        <v>2049</v>
      </c>
      <c r="C477" s="333" t="s">
        <v>75</v>
      </c>
      <c r="D477" s="333" t="s">
        <v>622</v>
      </c>
      <c r="E477" s="334">
        <v>4</v>
      </c>
      <c r="F477" s="336">
        <v>58</v>
      </c>
      <c r="G477" s="335">
        <f t="shared" si="27"/>
        <v>232</v>
      </c>
      <c r="H477" s="338" t="s">
        <v>3399</v>
      </c>
      <c r="I477" s="338"/>
    </row>
    <row r="478" spans="1:9" s="121" customFormat="1" ht="21" customHeight="1">
      <c r="A478" s="333"/>
      <c r="B478" s="334" t="s">
        <v>2909</v>
      </c>
      <c r="C478" s="333" t="s">
        <v>821</v>
      </c>
      <c r="D478" s="333" t="s">
        <v>2063</v>
      </c>
      <c r="E478" s="334">
        <v>4</v>
      </c>
      <c r="F478" s="336">
        <v>247</v>
      </c>
      <c r="G478" s="335">
        <f t="shared" si="27"/>
        <v>988</v>
      </c>
      <c r="H478" s="162"/>
      <c r="I478" s="162"/>
    </row>
    <row r="479" spans="1:9" s="121" customFormat="1" ht="21" customHeight="1">
      <c r="A479" s="333"/>
      <c r="B479" s="334" t="s">
        <v>2488</v>
      </c>
      <c r="C479" s="333" t="s">
        <v>365</v>
      </c>
      <c r="D479" s="333" t="s">
        <v>622</v>
      </c>
      <c r="E479" s="334">
        <v>4</v>
      </c>
      <c r="F479" s="336">
        <v>93</v>
      </c>
      <c r="G479" s="335">
        <f t="shared" si="27"/>
        <v>372</v>
      </c>
      <c r="H479" s="338" t="s">
        <v>3398</v>
      </c>
      <c r="I479" s="338"/>
    </row>
    <row r="480" spans="1:9" s="121" customFormat="1" ht="21" customHeight="1">
      <c r="A480" s="333"/>
      <c r="B480" s="334" t="s">
        <v>2487</v>
      </c>
      <c r="C480" s="333" t="s">
        <v>277</v>
      </c>
      <c r="D480" s="333" t="s">
        <v>276</v>
      </c>
      <c r="E480" s="334">
        <v>4</v>
      </c>
      <c r="F480" s="336">
        <f>SUM(F481:F482)</f>
        <v>95</v>
      </c>
      <c r="G480" s="335">
        <f t="shared" si="27"/>
        <v>380</v>
      </c>
      <c r="H480" s="338" t="s">
        <v>3398</v>
      </c>
      <c r="I480" s="338"/>
    </row>
    <row r="481" spans="1:9" s="121" customFormat="1" ht="21" customHeight="1">
      <c r="A481" s="333"/>
      <c r="B481" s="334"/>
      <c r="C481" s="333"/>
      <c r="D481" s="333" t="s">
        <v>2063</v>
      </c>
      <c r="E481" s="334">
        <v>4</v>
      </c>
      <c r="F481" s="336">
        <v>1</v>
      </c>
      <c r="G481" s="335">
        <f t="shared" si="27"/>
        <v>4</v>
      </c>
      <c r="H481" s="162"/>
      <c r="I481" s="162"/>
    </row>
    <row r="482" spans="1:9" s="121" customFormat="1" ht="21" customHeight="1">
      <c r="A482" s="333"/>
      <c r="B482" s="334"/>
      <c r="C482" s="333"/>
      <c r="D482" s="333" t="s">
        <v>289</v>
      </c>
      <c r="E482" s="334">
        <v>4</v>
      </c>
      <c r="F482" s="336">
        <v>94</v>
      </c>
      <c r="G482" s="335">
        <f t="shared" si="27"/>
        <v>376</v>
      </c>
      <c r="H482" s="162"/>
      <c r="I482" s="162"/>
    </row>
    <row r="483" spans="1:9" s="121" customFormat="1" ht="21" customHeight="1">
      <c r="A483" s="333"/>
      <c r="B483" s="334" t="s">
        <v>2486</v>
      </c>
      <c r="C483" s="333" t="s">
        <v>2485</v>
      </c>
      <c r="D483" s="333" t="s">
        <v>622</v>
      </c>
      <c r="E483" s="334">
        <v>2</v>
      </c>
      <c r="F483" s="336">
        <v>93</v>
      </c>
      <c r="G483" s="335">
        <f t="shared" si="27"/>
        <v>186</v>
      </c>
      <c r="H483" s="338" t="s">
        <v>3399</v>
      </c>
      <c r="I483" s="338"/>
    </row>
    <row r="484" spans="1:9" s="121" customFormat="1" ht="21" customHeight="1">
      <c r="A484" s="333"/>
      <c r="B484" s="334" t="s">
        <v>2914</v>
      </c>
      <c r="C484" s="333" t="s">
        <v>495</v>
      </c>
      <c r="D484" s="333" t="s">
        <v>622</v>
      </c>
      <c r="E484" s="334">
        <v>4</v>
      </c>
      <c r="F484" s="336">
        <v>1</v>
      </c>
      <c r="G484" s="335">
        <f t="shared" si="27"/>
        <v>4</v>
      </c>
      <c r="H484" s="338" t="s">
        <v>3399</v>
      </c>
      <c r="I484" s="338"/>
    </row>
    <row r="485" spans="1:9" s="143" customFormat="1" ht="21" customHeight="1">
      <c r="A485" s="157" t="s">
        <v>2063</v>
      </c>
      <c r="B485" s="158"/>
      <c r="C485" s="157"/>
      <c r="D485" s="157" t="s">
        <v>276</v>
      </c>
      <c r="E485" s="159">
        <f>SUM(E486)</f>
        <v>42</v>
      </c>
      <c r="F485" s="159">
        <f>SUM(F488:F495,F498:F503)</f>
        <v>1248</v>
      </c>
      <c r="G485" s="159">
        <f>SUM(G488:G495,G498:G503)</f>
        <v>4698</v>
      </c>
      <c r="H485" s="159"/>
      <c r="I485" s="159"/>
    </row>
    <row r="486" spans="1:9" s="143" customFormat="1" ht="21" customHeight="1">
      <c r="A486" s="144"/>
      <c r="B486" s="145"/>
      <c r="C486" s="144"/>
      <c r="D486" s="144" t="s">
        <v>2063</v>
      </c>
      <c r="E486" s="153">
        <f>SUM(E488:E494,E496,E498:E503)</f>
        <v>42</v>
      </c>
      <c r="F486" s="153">
        <f>SUM(F488:F489,F491:F494,F496,F498:F503)</f>
        <v>1075</v>
      </c>
      <c r="G486" s="153">
        <f>SUM(G488:G489,G491:G494,G496,G498:G503)</f>
        <v>4166</v>
      </c>
      <c r="H486" s="153"/>
      <c r="I486" s="153"/>
    </row>
    <row r="487" spans="1:9" s="143" customFormat="1" ht="21" customHeight="1">
      <c r="A487" s="144"/>
      <c r="B487" s="145"/>
      <c r="C487" s="144"/>
      <c r="D487" s="144" t="s">
        <v>289</v>
      </c>
      <c r="E487" s="153"/>
      <c r="F487" s="153">
        <f>SUM(F490,F497)</f>
        <v>173</v>
      </c>
      <c r="G487" s="153">
        <f>SUM(G490,G497)</f>
        <v>532</v>
      </c>
      <c r="H487" s="153"/>
      <c r="I487" s="153"/>
    </row>
    <row r="488" spans="1:9" s="121" customFormat="1" ht="21" customHeight="1">
      <c r="A488" s="333"/>
      <c r="B488" s="334" t="s">
        <v>1128</v>
      </c>
      <c r="C488" s="333" t="s">
        <v>101</v>
      </c>
      <c r="D488" s="333" t="s">
        <v>622</v>
      </c>
      <c r="E488" s="334">
        <v>4</v>
      </c>
      <c r="F488" s="336">
        <v>58</v>
      </c>
      <c r="G488" s="335">
        <f aca="true" t="shared" si="28" ref="G488:G503">SUM(E488*F488)</f>
        <v>232</v>
      </c>
      <c r="H488" s="338" t="s">
        <v>3401</v>
      </c>
      <c r="I488" s="338"/>
    </row>
    <row r="489" spans="1:9" s="121" customFormat="1" ht="21" customHeight="1">
      <c r="A489" s="333"/>
      <c r="B489" s="334" t="s">
        <v>1127</v>
      </c>
      <c r="C489" s="333" t="s">
        <v>1126</v>
      </c>
      <c r="D489" s="333" t="s">
        <v>622</v>
      </c>
      <c r="E489" s="334">
        <v>2</v>
      </c>
      <c r="F489" s="336">
        <v>73</v>
      </c>
      <c r="G489" s="335">
        <f t="shared" si="28"/>
        <v>146</v>
      </c>
      <c r="H489" s="338" t="s">
        <v>3398</v>
      </c>
      <c r="I489" s="338"/>
    </row>
    <row r="490" spans="1:9" s="121" customFormat="1" ht="21" customHeight="1">
      <c r="A490" s="333"/>
      <c r="B490" s="334" t="s">
        <v>893</v>
      </c>
      <c r="C490" s="333" t="s">
        <v>892</v>
      </c>
      <c r="D490" s="333" t="s">
        <v>289</v>
      </c>
      <c r="E490" s="334">
        <v>2</v>
      </c>
      <c r="F490" s="336">
        <v>80</v>
      </c>
      <c r="G490" s="335">
        <f t="shared" si="28"/>
        <v>160</v>
      </c>
      <c r="H490" s="338" t="s">
        <v>3401</v>
      </c>
      <c r="I490" s="338"/>
    </row>
    <row r="491" spans="1:9" s="121" customFormat="1" ht="21" customHeight="1">
      <c r="A491" s="333"/>
      <c r="B491" s="334" t="s">
        <v>1494</v>
      </c>
      <c r="C491" s="333" t="s">
        <v>1495</v>
      </c>
      <c r="D491" s="333" t="s">
        <v>622</v>
      </c>
      <c r="E491" s="334">
        <v>4</v>
      </c>
      <c r="F491" s="336">
        <v>134</v>
      </c>
      <c r="G491" s="335">
        <f t="shared" si="28"/>
        <v>536</v>
      </c>
      <c r="H491" s="338" t="s">
        <v>3398</v>
      </c>
      <c r="I491" s="338"/>
    </row>
    <row r="492" spans="1:9" s="121" customFormat="1" ht="21" customHeight="1">
      <c r="A492" s="333"/>
      <c r="B492" s="334" t="s">
        <v>1498</v>
      </c>
      <c r="C492" s="333" t="s">
        <v>824</v>
      </c>
      <c r="D492" s="333" t="s">
        <v>622</v>
      </c>
      <c r="E492" s="334">
        <v>2</v>
      </c>
      <c r="F492" s="336">
        <v>109</v>
      </c>
      <c r="G492" s="335">
        <f t="shared" si="28"/>
        <v>218</v>
      </c>
      <c r="H492" s="338"/>
      <c r="I492" s="338"/>
    </row>
    <row r="493" spans="1:9" s="121" customFormat="1" ht="21" customHeight="1">
      <c r="A493" s="333"/>
      <c r="B493" s="334" t="s">
        <v>1801</v>
      </c>
      <c r="C493" s="333" t="s">
        <v>1802</v>
      </c>
      <c r="D493" s="333" t="s">
        <v>622</v>
      </c>
      <c r="E493" s="334">
        <v>2</v>
      </c>
      <c r="F493" s="336">
        <v>9</v>
      </c>
      <c r="G493" s="335">
        <f t="shared" si="28"/>
        <v>18</v>
      </c>
      <c r="H493" s="338" t="s">
        <v>3398</v>
      </c>
      <c r="I493" s="338"/>
    </row>
    <row r="494" spans="1:9" s="121" customFormat="1" ht="21" customHeight="1">
      <c r="A494" s="333"/>
      <c r="B494" s="334" t="s">
        <v>2915</v>
      </c>
      <c r="C494" s="333" t="s">
        <v>2916</v>
      </c>
      <c r="D494" s="333" t="s">
        <v>2063</v>
      </c>
      <c r="E494" s="334">
        <v>8</v>
      </c>
      <c r="F494" s="336">
        <v>247</v>
      </c>
      <c r="G494" s="335">
        <f t="shared" si="28"/>
        <v>1976</v>
      </c>
      <c r="H494" s="338" t="s">
        <v>3398</v>
      </c>
      <c r="I494" s="338"/>
    </row>
    <row r="495" spans="1:9" s="121" customFormat="1" ht="21" customHeight="1">
      <c r="A495" s="333"/>
      <c r="B495" s="334" t="s">
        <v>2607</v>
      </c>
      <c r="C495" s="333" t="s">
        <v>2608</v>
      </c>
      <c r="D495" s="333" t="s">
        <v>276</v>
      </c>
      <c r="E495" s="334">
        <v>4</v>
      </c>
      <c r="F495" s="336">
        <f>SUM(F496:F497)</f>
        <v>94</v>
      </c>
      <c r="G495" s="336">
        <f>SUM(G496:G497)</f>
        <v>376</v>
      </c>
      <c r="H495" s="338" t="s">
        <v>3398</v>
      </c>
      <c r="I495" s="338"/>
    </row>
    <row r="496" spans="1:9" s="121" customFormat="1" ht="21" customHeight="1">
      <c r="A496" s="333"/>
      <c r="B496" s="334"/>
      <c r="C496" s="333"/>
      <c r="D496" s="333" t="s">
        <v>2063</v>
      </c>
      <c r="E496" s="334">
        <v>4</v>
      </c>
      <c r="F496" s="336">
        <v>1</v>
      </c>
      <c r="G496" s="335">
        <f t="shared" si="28"/>
        <v>4</v>
      </c>
      <c r="H496" s="162"/>
      <c r="I496" s="162"/>
    </row>
    <row r="497" spans="1:9" s="121" customFormat="1" ht="21" customHeight="1">
      <c r="A497" s="333"/>
      <c r="B497" s="334"/>
      <c r="C497" s="333"/>
      <c r="D497" s="333" t="s">
        <v>289</v>
      </c>
      <c r="E497" s="334">
        <v>4</v>
      </c>
      <c r="F497" s="336">
        <v>93</v>
      </c>
      <c r="G497" s="335">
        <f t="shared" si="28"/>
        <v>372</v>
      </c>
      <c r="H497" s="162"/>
      <c r="I497" s="162"/>
    </row>
    <row r="498" spans="1:9" s="121" customFormat="1" ht="21" customHeight="1">
      <c r="A498" s="333"/>
      <c r="B498" s="334" t="s">
        <v>2917</v>
      </c>
      <c r="C498" s="333" t="s">
        <v>2918</v>
      </c>
      <c r="D498" s="333" t="s">
        <v>622</v>
      </c>
      <c r="E498" s="334">
        <v>2</v>
      </c>
      <c r="F498" s="336">
        <v>74</v>
      </c>
      <c r="G498" s="335">
        <f t="shared" si="28"/>
        <v>148</v>
      </c>
      <c r="H498" s="338" t="s">
        <v>3398</v>
      </c>
      <c r="I498" s="338"/>
    </row>
    <row r="499" spans="1:9" s="121" customFormat="1" ht="21" customHeight="1">
      <c r="A499" s="333"/>
      <c r="B499" s="334" t="s">
        <v>2919</v>
      </c>
      <c r="C499" s="333" t="s">
        <v>2920</v>
      </c>
      <c r="D499" s="333" t="s">
        <v>622</v>
      </c>
      <c r="E499" s="334">
        <v>2</v>
      </c>
      <c r="F499" s="336">
        <v>74</v>
      </c>
      <c r="G499" s="335">
        <f t="shared" si="28"/>
        <v>148</v>
      </c>
      <c r="H499" s="338" t="s">
        <v>3398</v>
      </c>
      <c r="I499" s="338"/>
    </row>
    <row r="500" spans="1:9" s="121" customFormat="1" ht="21" customHeight="1">
      <c r="A500" s="333"/>
      <c r="B500" s="334" t="s">
        <v>2921</v>
      </c>
      <c r="C500" s="333" t="s">
        <v>2922</v>
      </c>
      <c r="D500" s="333" t="s">
        <v>622</v>
      </c>
      <c r="E500" s="334">
        <v>2</v>
      </c>
      <c r="F500" s="336">
        <v>74</v>
      </c>
      <c r="G500" s="335">
        <f t="shared" si="28"/>
        <v>148</v>
      </c>
      <c r="H500" s="338" t="s">
        <v>3398</v>
      </c>
      <c r="I500" s="338"/>
    </row>
    <row r="501" spans="1:9" s="121" customFormat="1" ht="21" customHeight="1">
      <c r="A501" s="333"/>
      <c r="B501" s="334" t="s">
        <v>2923</v>
      </c>
      <c r="C501" s="333" t="s">
        <v>2924</v>
      </c>
      <c r="D501" s="333" t="s">
        <v>622</v>
      </c>
      <c r="E501" s="334">
        <v>2</v>
      </c>
      <c r="F501" s="336">
        <v>74</v>
      </c>
      <c r="G501" s="335">
        <f t="shared" si="28"/>
        <v>148</v>
      </c>
      <c r="H501" s="338" t="s">
        <v>3399</v>
      </c>
      <c r="I501" s="338"/>
    </row>
    <row r="502" spans="1:9" s="121" customFormat="1" ht="21" customHeight="1">
      <c r="A502" s="333"/>
      <c r="B502" s="334" t="s">
        <v>2925</v>
      </c>
      <c r="C502" s="333" t="s">
        <v>2926</v>
      </c>
      <c r="D502" s="333" t="s">
        <v>622</v>
      </c>
      <c r="E502" s="334">
        <v>4</v>
      </c>
      <c r="F502" s="336">
        <v>74</v>
      </c>
      <c r="G502" s="335">
        <f t="shared" si="28"/>
        <v>296</v>
      </c>
      <c r="H502" s="338" t="s">
        <v>3399</v>
      </c>
      <c r="I502" s="338"/>
    </row>
    <row r="503" spans="1:9" s="121" customFormat="1" ht="21" customHeight="1">
      <c r="A503" s="333"/>
      <c r="B503" s="334" t="s">
        <v>2927</v>
      </c>
      <c r="C503" s="333" t="s">
        <v>2928</v>
      </c>
      <c r="D503" s="333" t="s">
        <v>622</v>
      </c>
      <c r="E503" s="334">
        <v>2</v>
      </c>
      <c r="F503" s="336">
        <v>74</v>
      </c>
      <c r="G503" s="335">
        <f t="shared" si="28"/>
        <v>148</v>
      </c>
      <c r="H503" s="338" t="s">
        <v>3400</v>
      </c>
      <c r="I503" s="338"/>
    </row>
    <row r="504" spans="1:9" s="143" customFormat="1" ht="21" customHeight="1">
      <c r="A504" s="140" t="s">
        <v>624</v>
      </c>
      <c r="B504" s="141"/>
      <c r="C504" s="140"/>
      <c r="D504" s="140" t="s">
        <v>276</v>
      </c>
      <c r="E504" s="142">
        <f>SUM(E505)</f>
        <v>186</v>
      </c>
      <c r="F504" s="142">
        <f>SUM(F505)</f>
        <v>2880</v>
      </c>
      <c r="G504" s="142">
        <f>SUM(G505)</f>
        <v>8770</v>
      </c>
      <c r="H504" s="142"/>
      <c r="I504" s="142"/>
    </row>
    <row r="505" spans="1:9" s="143" customFormat="1" ht="21" customHeight="1">
      <c r="A505" s="140"/>
      <c r="B505" s="141"/>
      <c r="C505" s="140"/>
      <c r="D505" s="140" t="s">
        <v>624</v>
      </c>
      <c r="E505" s="142">
        <f>SUM(E507:E567)</f>
        <v>186</v>
      </c>
      <c r="F505" s="142">
        <f>SUM(F507:F567)</f>
        <v>2880</v>
      </c>
      <c r="G505" s="142">
        <f>SUM(G507:G567)</f>
        <v>8770</v>
      </c>
      <c r="H505" s="142"/>
      <c r="I505" s="142"/>
    </row>
    <row r="506" spans="1:9" s="143" customFormat="1" ht="21" customHeight="1">
      <c r="A506" s="140"/>
      <c r="B506" s="141"/>
      <c r="C506" s="140"/>
      <c r="D506" s="140" t="s">
        <v>289</v>
      </c>
      <c r="E506" s="142"/>
      <c r="F506" s="142" t="s">
        <v>320</v>
      </c>
      <c r="G506" s="142" t="s">
        <v>320</v>
      </c>
      <c r="H506" s="142"/>
      <c r="I506" s="142"/>
    </row>
    <row r="507" spans="1:9" s="424" customFormat="1" ht="21" customHeight="1">
      <c r="A507" s="333"/>
      <c r="B507" s="334" t="s">
        <v>489</v>
      </c>
      <c r="C507" s="333" t="s">
        <v>2004</v>
      </c>
      <c r="D507" s="333" t="s">
        <v>624</v>
      </c>
      <c r="E507" s="335">
        <v>4</v>
      </c>
      <c r="F507" s="335">
        <v>48</v>
      </c>
      <c r="G507" s="335">
        <f aca="true" t="shared" si="29" ref="G507:G565">SUM(E507*F507)</f>
        <v>192</v>
      </c>
      <c r="H507" s="423" t="s">
        <v>3117</v>
      </c>
      <c r="I507" s="423"/>
    </row>
    <row r="508" spans="1:9" s="424" customFormat="1" ht="21" customHeight="1">
      <c r="A508" s="333"/>
      <c r="B508" s="334" t="s">
        <v>488</v>
      </c>
      <c r="C508" s="333" t="s">
        <v>2003</v>
      </c>
      <c r="D508" s="333" t="s">
        <v>624</v>
      </c>
      <c r="E508" s="335">
        <v>6</v>
      </c>
      <c r="F508" s="335">
        <v>48</v>
      </c>
      <c r="G508" s="335">
        <f t="shared" si="29"/>
        <v>288</v>
      </c>
      <c r="H508" s="423" t="s">
        <v>3117</v>
      </c>
      <c r="I508" s="423"/>
    </row>
    <row r="509" spans="1:9" s="424" customFormat="1" ht="21" customHeight="1">
      <c r="A509" s="333"/>
      <c r="B509" s="334" t="s">
        <v>487</v>
      </c>
      <c r="C509" s="333" t="s">
        <v>482</v>
      </c>
      <c r="D509" s="333" t="s">
        <v>624</v>
      </c>
      <c r="E509" s="335">
        <v>2</v>
      </c>
      <c r="F509" s="335">
        <v>48</v>
      </c>
      <c r="G509" s="335">
        <f t="shared" si="29"/>
        <v>96</v>
      </c>
      <c r="H509" s="423" t="s">
        <v>3117</v>
      </c>
      <c r="I509" s="423"/>
    </row>
    <row r="510" spans="1:9" s="424" customFormat="1" ht="21" customHeight="1">
      <c r="A510" s="333"/>
      <c r="B510" s="334" t="s">
        <v>486</v>
      </c>
      <c r="C510" s="333" t="s">
        <v>2007</v>
      </c>
      <c r="D510" s="333" t="s">
        <v>624</v>
      </c>
      <c r="E510" s="335">
        <v>2</v>
      </c>
      <c r="F510" s="335">
        <v>49</v>
      </c>
      <c r="G510" s="335">
        <f t="shared" si="29"/>
        <v>98</v>
      </c>
      <c r="H510" s="423" t="s">
        <v>3117</v>
      </c>
      <c r="I510" s="423"/>
    </row>
    <row r="511" spans="1:9" s="424" customFormat="1" ht="21" customHeight="1">
      <c r="A511" s="333"/>
      <c r="B511" s="334" t="s">
        <v>484</v>
      </c>
      <c r="C511" s="333" t="s">
        <v>485</v>
      </c>
      <c r="D511" s="333" t="s">
        <v>624</v>
      </c>
      <c r="E511" s="335">
        <v>2</v>
      </c>
      <c r="F511" s="335">
        <v>49</v>
      </c>
      <c r="G511" s="335">
        <f t="shared" si="29"/>
        <v>98</v>
      </c>
      <c r="H511" s="423" t="s">
        <v>3117</v>
      </c>
      <c r="I511" s="423"/>
    </row>
    <row r="512" spans="1:9" s="424" customFormat="1" ht="21" customHeight="1">
      <c r="A512" s="333"/>
      <c r="B512" s="334" t="s">
        <v>1990</v>
      </c>
      <c r="C512" s="333" t="s">
        <v>483</v>
      </c>
      <c r="D512" s="333" t="s">
        <v>624</v>
      </c>
      <c r="E512" s="335">
        <v>4</v>
      </c>
      <c r="F512" s="335">
        <v>48</v>
      </c>
      <c r="G512" s="335">
        <f t="shared" si="29"/>
        <v>192</v>
      </c>
      <c r="H512" s="423" t="s">
        <v>3117</v>
      </c>
      <c r="I512" s="423"/>
    </row>
    <row r="513" spans="1:9" s="424" customFormat="1" ht="21" customHeight="1">
      <c r="A513" s="333"/>
      <c r="B513" s="334" t="s">
        <v>481</v>
      </c>
      <c r="C513" s="333" t="s">
        <v>480</v>
      </c>
      <c r="D513" s="333" t="s">
        <v>624</v>
      </c>
      <c r="E513" s="335">
        <v>2</v>
      </c>
      <c r="F513" s="335">
        <v>47</v>
      </c>
      <c r="G513" s="335">
        <f t="shared" si="29"/>
        <v>94</v>
      </c>
      <c r="H513" s="423" t="s">
        <v>3117</v>
      </c>
      <c r="I513" s="423"/>
    </row>
    <row r="514" spans="1:9" s="424" customFormat="1" ht="21" customHeight="1">
      <c r="A514" s="333"/>
      <c r="B514" s="334" t="s">
        <v>479</v>
      </c>
      <c r="C514" s="333" t="s">
        <v>478</v>
      </c>
      <c r="D514" s="333" t="s">
        <v>624</v>
      </c>
      <c r="E514" s="335">
        <v>2</v>
      </c>
      <c r="F514" s="335">
        <v>48</v>
      </c>
      <c r="G514" s="335">
        <f t="shared" si="29"/>
        <v>96</v>
      </c>
      <c r="H514" s="423" t="s">
        <v>3117</v>
      </c>
      <c r="I514" s="423"/>
    </row>
    <row r="515" spans="1:9" s="424" customFormat="1" ht="21" customHeight="1">
      <c r="A515" s="333"/>
      <c r="B515" s="334" t="s">
        <v>477</v>
      </c>
      <c r="C515" s="333" t="s">
        <v>476</v>
      </c>
      <c r="D515" s="333" t="s">
        <v>624</v>
      </c>
      <c r="E515" s="335">
        <v>4</v>
      </c>
      <c r="F515" s="335">
        <v>48</v>
      </c>
      <c r="G515" s="335">
        <f t="shared" si="29"/>
        <v>192</v>
      </c>
      <c r="H515" s="423" t="s">
        <v>3117</v>
      </c>
      <c r="I515" s="423"/>
    </row>
    <row r="516" spans="1:9" s="424" customFormat="1" ht="21" customHeight="1">
      <c r="A516" s="333"/>
      <c r="B516" s="334" t="s">
        <v>475</v>
      </c>
      <c r="C516" s="333" t="s">
        <v>474</v>
      </c>
      <c r="D516" s="333" t="s">
        <v>624</v>
      </c>
      <c r="E516" s="335">
        <v>2</v>
      </c>
      <c r="F516" s="335">
        <v>48</v>
      </c>
      <c r="G516" s="335">
        <f t="shared" si="29"/>
        <v>96</v>
      </c>
      <c r="H516" s="423" t="s">
        <v>3117</v>
      </c>
      <c r="I516" s="423"/>
    </row>
    <row r="517" spans="1:9" s="424" customFormat="1" ht="21" customHeight="1">
      <c r="A517" s="333"/>
      <c r="B517" s="334" t="s">
        <v>473</v>
      </c>
      <c r="C517" s="333" t="s">
        <v>472</v>
      </c>
      <c r="D517" s="333" t="s">
        <v>624</v>
      </c>
      <c r="E517" s="335">
        <v>2</v>
      </c>
      <c r="F517" s="335">
        <v>48</v>
      </c>
      <c r="G517" s="335">
        <f t="shared" si="29"/>
        <v>96</v>
      </c>
      <c r="H517" s="423" t="s">
        <v>3117</v>
      </c>
      <c r="I517" s="423"/>
    </row>
    <row r="518" spans="1:9" s="424" customFormat="1" ht="21" customHeight="1">
      <c r="A518" s="333"/>
      <c r="B518" s="334" t="s">
        <v>1992</v>
      </c>
      <c r="C518" s="333" t="s">
        <v>1991</v>
      </c>
      <c r="D518" s="333" t="s">
        <v>624</v>
      </c>
      <c r="E518" s="335">
        <v>4</v>
      </c>
      <c r="F518" s="335">
        <v>48</v>
      </c>
      <c r="G518" s="335">
        <f t="shared" si="29"/>
        <v>192</v>
      </c>
      <c r="H518" s="423" t="s">
        <v>3117</v>
      </c>
      <c r="I518" s="423"/>
    </row>
    <row r="519" spans="1:9" s="424" customFormat="1" ht="21" customHeight="1">
      <c r="A519" s="333"/>
      <c r="B519" s="334" t="s">
        <v>471</v>
      </c>
      <c r="C519" s="333" t="s">
        <v>470</v>
      </c>
      <c r="D519" s="333" t="s">
        <v>624</v>
      </c>
      <c r="E519" s="335">
        <v>2</v>
      </c>
      <c r="F519" s="335">
        <v>48</v>
      </c>
      <c r="G519" s="335">
        <f t="shared" si="29"/>
        <v>96</v>
      </c>
      <c r="H519" s="423" t="s">
        <v>3117</v>
      </c>
      <c r="I519" s="423"/>
    </row>
    <row r="520" spans="1:9" s="424" customFormat="1" ht="21" customHeight="1">
      <c r="A520" s="333"/>
      <c r="B520" s="334" t="s">
        <v>469</v>
      </c>
      <c r="C520" s="333" t="s">
        <v>468</v>
      </c>
      <c r="D520" s="333" t="s">
        <v>624</v>
      </c>
      <c r="E520" s="335">
        <v>2</v>
      </c>
      <c r="F520" s="335">
        <v>48</v>
      </c>
      <c r="G520" s="335">
        <f t="shared" si="29"/>
        <v>96</v>
      </c>
      <c r="H520" s="423" t="s">
        <v>3117</v>
      </c>
      <c r="I520" s="423"/>
    </row>
    <row r="521" spans="1:9" s="424" customFormat="1" ht="21" customHeight="1">
      <c r="A521" s="333"/>
      <c r="B521" s="334" t="s">
        <v>467</v>
      </c>
      <c r="C521" s="333" t="s">
        <v>466</v>
      </c>
      <c r="D521" s="333" t="s">
        <v>624</v>
      </c>
      <c r="E521" s="335">
        <v>4</v>
      </c>
      <c r="F521" s="335">
        <v>48</v>
      </c>
      <c r="G521" s="335">
        <f t="shared" si="29"/>
        <v>192</v>
      </c>
      <c r="H521" s="423" t="s">
        <v>3117</v>
      </c>
      <c r="I521" s="423"/>
    </row>
    <row r="522" spans="1:9" s="424" customFormat="1" ht="21" customHeight="1">
      <c r="A522" s="333"/>
      <c r="B522" s="334" t="s">
        <v>465</v>
      </c>
      <c r="C522" s="333" t="s">
        <v>464</v>
      </c>
      <c r="D522" s="333" t="s">
        <v>624</v>
      </c>
      <c r="E522" s="335">
        <v>2</v>
      </c>
      <c r="F522" s="335">
        <v>48</v>
      </c>
      <c r="G522" s="335">
        <f t="shared" si="29"/>
        <v>96</v>
      </c>
      <c r="H522" s="423" t="s">
        <v>3117</v>
      </c>
      <c r="I522" s="423"/>
    </row>
    <row r="523" spans="1:9" s="424" customFormat="1" ht="21" customHeight="1">
      <c r="A523" s="333"/>
      <c r="B523" s="334" t="s">
        <v>705</v>
      </c>
      <c r="C523" s="333" t="s">
        <v>704</v>
      </c>
      <c r="D523" s="333" t="s">
        <v>624</v>
      </c>
      <c r="E523" s="335">
        <v>2</v>
      </c>
      <c r="F523" s="335">
        <v>45</v>
      </c>
      <c r="G523" s="335">
        <f t="shared" si="29"/>
        <v>90</v>
      </c>
      <c r="H523" s="423" t="s">
        <v>3117</v>
      </c>
      <c r="I523" s="423"/>
    </row>
    <row r="524" spans="1:9" s="424" customFormat="1" ht="21" customHeight="1">
      <c r="A524" s="333"/>
      <c r="B524" s="334" t="s">
        <v>703</v>
      </c>
      <c r="C524" s="333" t="s">
        <v>702</v>
      </c>
      <c r="D524" s="333" t="s">
        <v>624</v>
      </c>
      <c r="E524" s="335">
        <v>4</v>
      </c>
      <c r="F524" s="335">
        <v>46</v>
      </c>
      <c r="G524" s="335">
        <f t="shared" si="29"/>
        <v>184</v>
      </c>
      <c r="H524" s="423" t="s">
        <v>3117</v>
      </c>
      <c r="I524" s="423"/>
    </row>
    <row r="525" spans="1:9" s="424" customFormat="1" ht="21" customHeight="1">
      <c r="A525" s="333"/>
      <c r="B525" s="334" t="s">
        <v>701</v>
      </c>
      <c r="C525" s="333" t="s">
        <v>700</v>
      </c>
      <c r="D525" s="333" t="s">
        <v>624</v>
      </c>
      <c r="E525" s="335">
        <v>4</v>
      </c>
      <c r="F525" s="335">
        <v>47</v>
      </c>
      <c r="G525" s="335">
        <f t="shared" si="29"/>
        <v>188</v>
      </c>
      <c r="H525" s="423" t="s">
        <v>3117</v>
      </c>
      <c r="I525" s="423"/>
    </row>
    <row r="526" spans="1:9" s="424" customFormat="1" ht="21" customHeight="1">
      <c r="A526" s="333"/>
      <c r="B526" s="334" t="s">
        <v>699</v>
      </c>
      <c r="C526" s="333" t="s">
        <v>698</v>
      </c>
      <c r="D526" s="333" t="s">
        <v>624</v>
      </c>
      <c r="E526" s="335">
        <v>2</v>
      </c>
      <c r="F526" s="335">
        <v>48</v>
      </c>
      <c r="G526" s="335">
        <f t="shared" si="29"/>
        <v>96</v>
      </c>
      <c r="H526" s="423" t="s">
        <v>3117</v>
      </c>
      <c r="I526" s="423"/>
    </row>
    <row r="527" spans="1:9" s="424" customFormat="1" ht="21" customHeight="1">
      <c r="A527" s="333"/>
      <c r="B527" s="334" t="s">
        <v>697</v>
      </c>
      <c r="C527" s="333" t="s">
        <v>696</v>
      </c>
      <c r="D527" s="333" t="s">
        <v>624</v>
      </c>
      <c r="E527" s="335">
        <v>4</v>
      </c>
      <c r="F527" s="335">
        <v>48</v>
      </c>
      <c r="G527" s="335">
        <f t="shared" si="29"/>
        <v>192</v>
      </c>
      <c r="H527" s="423" t="s">
        <v>3117</v>
      </c>
      <c r="I527" s="423"/>
    </row>
    <row r="528" spans="1:9" s="424" customFormat="1" ht="21" customHeight="1">
      <c r="A528" s="333"/>
      <c r="B528" s="334" t="s">
        <v>695</v>
      </c>
      <c r="C528" s="333" t="s">
        <v>694</v>
      </c>
      <c r="D528" s="333" t="s">
        <v>624</v>
      </c>
      <c r="E528" s="335">
        <v>4</v>
      </c>
      <c r="F528" s="335">
        <v>48</v>
      </c>
      <c r="G528" s="335">
        <f t="shared" si="29"/>
        <v>192</v>
      </c>
      <c r="H528" s="423" t="s">
        <v>3117</v>
      </c>
      <c r="I528" s="423"/>
    </row>
    <row r="529" spans="1:9" s="424" customFormat="1" ht="21" customHeight="1">
      <c r="A529" s="333"/>
      <c r="B529" s="334" t="s">
        <v>693</v>
      </c>
      <c r="C529" s="333" t="s">
        <v>2008</v>
      </c>
      <c r="D529" s="333" t="s">
        <v>624</v>
      </c>
      <c r="E529" s="335">
        <v>4</v>
      </c>
      <c r="F529" s="335">
        <v>48</v>
      </c>
      <c r="G529" s="335">
        <f t="shared" si="29"/>
        <v>192</v>
      </c>
      <c r="H529" s="423" t="s">
        <v>3117</v>
      </c>
      <c r="I529" s="423"/>
    </row>
    <row r="530" spans="1:9" s="424" customFormat="1" ht="21" customHeight="1">
      <c r="A530" s="333"/>
      <c r="B530" s="334" t="s">
        <v>692</v>
      </c>
      <c r="C530" s="333" t="s">
        <v>691</v>
      </c>
      <c r="D530" s="333" t="s">
        <v>624</v>
      </c>
      <c r="E530" s="335">
        <v>2</v>
      </c>
      <c r="F530" s="335">
        <v>48</v>
      </c>
      <c r="G530" s="335">
        <f t="shared" si="29"/>
        <v>96</v>
      </c>
      <c r="H530" s="423" t="s">
        <v>3117</v>
      </c>
      <c r="I530" s="423"/>
    </row>
    <row r="531" spans="1:9" s="424" customFormat="1" ht="21" customHeight="1">
      <c r="A531" s="333"/>
      <c r="B531" s="334" t="s">
        <v>690</v>
      </c>
      <c r="C531" s="333" t="s">
        <v>689</v>
      </c>
      <c r="D531" s="333" t="s">
        <v>624</v>
      </c>
      <c r="E531" s="335">
        <v>2</v>
      </c>
      <c r="F531" s="335">
        <v>48</v>
      </c>
      <c r="G531" s="335">
        <f t="shared" si="29"/>
        <v>96</v>
      </c>
      <c r="H531" s="423" t="s">
        <v>3117</v>
      </c>
      <c r="I531" s="423"/>
    </row>
    <row r="532" spans="1:9" s="424" customFormat="1" ht="21" customHeight="1">
      <c r="A532" s="333"/>
      <c r="B532" s="334" t="s">
        <v>688</v>
      </c>
      <c r="C532" s="333" t="s">
        <v>687</v>
      </c>
      <c r="D532" s="333" t="s">
        <v>624</v>
      </c>
      <c r="E532" s="335">
        <v>2</v>
      </c>
      <c r="F532" s="335">
        <v>48</v>
      </c>
      <c r="G532" s="335">
        <f t="shared" si="29"/>
        <v>96</v>
      </c>
      <c r="H532" s="423" t="s">
        <v>3117</v>
      </c>
      <c r="I532" s="423"/>
    </row>
    <row r="533" spans="1:9" s="424" customFormat="1" ht="21" customHeight="1">
      <c r="A533" s="333"/>
      <c r="B533" s="334" t="s">
        <v>686</v>
      </c>
      <c r="C533" s="333" t="s">
        <v>685</v>
      </c>
      <c r="D533" s="333" t="s">
        <v>624</v>
      </c>
      <c r="E533" s="335">
        <v>4</v>
      </c>
      <c r="F533" s="335">
        <v>48</v>
      </c>
      <c r="G533" s="335">
        <f t="shared" si="29"/>
        <v>192</v>
      </c>
      <c r="H533" s="423" t="s">
        <v>3117</v>
      </c>
      <c r="I533" s="423"/>
    </row>
    <row r="534" spans="1:9" s="424" customFormat="1" ht="21" customHeight="1">
      <c r="A534" s="333"/>
      <c r="B534" s="334" t="s">
        <v>684</v>
      </c>
      <c r="C534" s="333" t="s">
        <v>683</v>
      </c>
      <c r="D534" s="333" t="s">
        <v>624</v>
      </c>
      <c r="E534" s="335">
        <v>4</v>
      </c>
      <c r="F534" s="335">
        <v>48</v>
      </c>
      <c r="G534" s="335">
        <f t="shared" si="29"/>
        <v>192</v>
      </c>
      <c r="H534" s="423" t="s">
        <v>3117</v>
      </c>
      <c r="I534" s="423"/>
    </row>
    <row r="535" spans="1:9" s="424" customFormat="1" ht="21" customHeight="1">
      <c r="A535" s="333"/>
      <c r="B535" s="334" t="s">
        <v>682</v>
      </c>
      <c r="C535" s="333" t="s">
        <v>681</v>
      </c>
      <c r="D535" s="333" t="s">
        <v>624</v>
      </c>
      <c r="E535" s="335">
        <v>4</v>
      </c>
      <c r="F535" s="335">
        <v>48</v>
      </c>
      <c r="G535" s="335">
        <f t="shared" si="29"/>
        <v>192</v>
      </c>
      <c r="H535" s="423" t="s">
        <v>3117</v>
      </c>
      <c r="I535" s="423"/>
    </row>
    <row r="536" spans="1:9" s="424" customFormat="1" ht="21" customHeight="1">
      <c r="A536" s="333"/>
      <c r="B536" s="334" t="s">
        <v>891</v>
      </c>
      <c r="C536" s="333" t="s">
        <v>890</v>
      </c>
      <c r="D536" s="333" t="s">
        <v>624</v>
      </c>
      <c r="E536" s="335">
        <v>4</v>
      </c>
      <c r="F536" s="335">
        <v>45</v>
      </c>
      <c r="G536" s="335">
        <f t="shared" si="29"/>
        <v>180</v>
      </c>
      <c r="H536" s="423" t="s">
        <v>3117</v>
      </c>
      <c r="I536" s="423"/>
    </row>
    <row r="537" spans="1:9" s="424" customFormat="1" ht="21" customHeight="1">
      <c r="A537" s="333"/>
      <c r="B537" s="334" t="s">
        <v>889</v>
      </c>
      <c r="C537" s="333" t="s">
        <v>888</v>
      </c>
      <c r="D537" s="333" t="s">
        <v>624</v>
      </c>
      <c r="E537" s="335">
        <v>4</v>
      </c>
      <c r="F537" s="335">
        <v>45</v>
      </c>
      <c r="G537" s="335">
        <f t="shared" si="29"/>
        <v>180</v>
      </c>
      <c r="H537" s="423" t="s">
        <v>3117</v>
      </c>
      <c r="I537" s="423"/>
    </row>
    <row r="538" spans="1:9" s="424" customFormat="1" ht="21" customHeight="1">
      <c r="A538" s="333"/>
      <c r="B538" s="334" t="s">
        <v>887</v>
      </c>
      <c r="C538" s="333" t="s">
        <v>886</v>
      </c>
      <c r="D538" s="333" t="s">
        <v>624</v>
      </c>
      <c r="E538" s="335">
        <v>4</v>
      </c>
      <c r="F538" s="335">
        <v>45</v>
      </c>
      <c r="G538" s="335">
        <f t="shared" si="29"/>
        <v>180</v>
      </c>
      <c r="H538" s="423" t="s">
        <v>3117</v>
      </c>
      <c r="I538" s="423"/>
    </row>
    <row r="539" spans="1:9" s="424" customFormat="1" ht="21" customHeight="1">
      <c r="A539" s="333"/>
      <c r="B539" s="334" t="s">
        <v>885</v>
      </c>
      <c r="C539" s="333" t="s">
        <v>884</v>
      </c>
      <c r="D539" s="333" t="s">
        <v>624</v>
      </c>
      <c r="E539" s="335">
        <v>4</v>
      </c>
      <c r="F539" s="335">
        <v>45</v>
      </c>
      <c r="G539" s="335">
        <f t="shared" si="29"/>
        <v>180</v>
      </c>
      <c r="H539" s="423" t="s">
        <v>3117</v>
      </c>
      <c r="I539" s="423"/>
    </row>
    <row r="540" spans="1:9" s="424" customFormat="1" ht="21" customHeight="1">
      <c r="A540" s="333"/>
      <c r="B540" s="334" t="s">
        <v>883</v>
      </c>
      <c r="C540" s="333" t="s">
        <v>882</v>
      </c>
      <c r="D540" s="333" t="s">
        <v>624</v>
      </c>
      <c r="E540" s="335">
        <v>4</v>
      </c>
      <c r="F540" s="335">
        <v>45</v>
      </c>
      <c r="G540" s="335">
        <f t="shared" si="29"/>
        <v>180</v>
      </c>
      <c r="H540" s="423" t="s">
        <v>3117</v>
      </c>
      <c r="I540" s="423"/>
    </row>
    <row r="541" spans="1:9" s="424" customFormat="1" ht="21" customHeight="1">
      <c r="A541" s="333"/>
      <c r="B541" s="334" t="s">
        <v>881</v>
      </c>
      <c r="C541" s="333" t="s">
        <v>880</v>
      </c>
      <c r="D541" s="333" t="s">
        <v>624</v>
      </c>
      <c r="E541" s="335">
        <v>4</v>
      </c>
      <c r="F541" s="335">
        <v>45</v>
      </c>
      <c r="G541" s="335">
        <f t="shared" si="29"/>
        <v>180</v>
      </c>
      <c r="H541" s="423" t="s">
        <v>3117</v>
      </c>
      <c r="I541" s="423"/>
    </row>
    <row r="542" spans="1:9" s="424" customFormat="1" ht="21" customHeight="1">
      <c r="A542" s="333"/>
      <c r="B542" s="334" t="s">
        <v>879</v>
      </c>
      <c r="C542" s="333" t="s">
        <v>878</v>
      </c>
      <c r="D542" s="333" t="s">
        <v>624</v>
      </c>
      <c r="E542" s="335">
        <v>4</v>
      </c>
      <c r="F542" s="335">
        <v>45</v>
      </c>
      <c r="G542" s="335">
        <f t="shared" si="29"/>
        <v>180</v>
      </c>
      <c r="H542" s="423" t="s">
        <v>3117</v>
      </c>
      <c r="I542" s="423"/>
    </row>
    <row r="543" spans="1:9" s="424" customFormat="1" ht="21" customHeight="1">
      <c r="A543" s="333"/>
      <c r="B543" s="334" t="s">
        <v>877</v>
      </c>
      <c r="C543" s="333" t="s">
        <v>876</v>
      </c>
      <c r="D543" s="333" t="s">
        <v>624</v>
      </c>
      <c r="E543" s="335">
        <v>4</v>
      </c>
      <c r="F543" s="335">
        <v>45</v>
      </c>
      <c r="G543" s="335">
        <f t="shared" si="29"/>
        <v>180</v>
      </c>
      <c r="H543" s="423" t="s">
        <v>3117</v>
      </c>
      <c r="I543" s="423"/>
    </row>
    <row r="544" spans="1:9" s="424" customFormat="1" ht="21" customHeight="1">
      <c r="A544" s="333"/>
      <c r="B544" s="334" t="s">
        <v>2006</v>
      </c>
      <c r="C544" s="333" t="s">
        <v>2005</v>
      </c>
      <c r="D544" s="333" t="s">
        <v>624</v>
      </c>
      <c r="E544" s="335">
        <v>2</v>
      </c>
      <c r="F544" s="335">
        <v>45</v>
      </c>
      <c r="G544" s="335">
        <f t="shared" si="29"/>
        <v>90</v>
      </c>
      <c r="H544" s="423" t="s">
        <v>3117</v>
      </c>
      <c r="I544" s="423"/>
    </row>
    <row r="545" spans="1:9" s="424" customFormat="1" ht="21" customHeight="1">
      <c r="A545" s="333"/>
      <c r="B545" s="334" t="s">
        <v>875</v>
      </c>
      <c r="C545" s="333" t="s">
        <v>874</v>
      </c>
      <c r="D545" s="333" t="s">
        <v>624</v>
      </c>
      <c r="E545" s="335">
        <v>2</v>
      </c>
      <c r="F545" s="335">
        <v>45</v>
      </c>
      <c r="G545" s="335">
        <f t="shared" si="29"/>
        <v>90</v>
      </c>
      <c r="H545" s="423" t="s">
        <v>3117</v>
      </c>
      <c r="I545" s="423"/>
    </row>
    <row r="546" spans="1:9" s="424" customFormat="1" ht="21" customHeight="1">
      <c r="A546" s="333"/>
      <c r="B546" s="334" t="s">
        <v>2694</v>
      </c>
      <c r="C546" s="333" t="s">
        <v>3912</v>
      </c>
      <c r="D546" s="333" t="s">
        <v>624</v>
      </c>
      <c r="E546" s="335">
        <v>2</v>
      </c>
      <c r="F546" s="335">
        <v>48</v>
      </c>
      <c r="G546" s="335">
        <f t="shared" si="29"/>
        <v>96</v>
      </c>
      <c r="H546" s="423" t="s">
        <v>3117</v>
      </c>
      <c r="I546" s="423"/>
    </row>
    <row r="547" spans="1:9" s="425" customFormat="1" ht="21" customHeight="1">
      <c r="A547" s="333"/>
      <c r="B547" s="334" t="s">
        <v>2002</v>
      </c>
      <c r="C547" s="333" t="s">
        <v>2001</v>
      </c>
      <c r="D547" s="333" t="s">
        <v>624</v>
      </c>
      <c r="E547" s="335">
        <v>2</v>
      </c>
      <c r="F547" s="335">
        <v>46</v>
      </c>
      <c r="G547" s="335">
        <f t="shared" si="29"/>
        <v>92</v>
      </c>
      <c r="H547" s="423" t="s">
        <v>3116</v>
      </c>
      <c r="I547" s="423" t="s">
        <v>3913</v>
      </c>
    </row>
    <row r="548" spans="1:9" s="425" customFormat="1" ht="21" customHeight="1">
      <c r="A548" s="333"/>
      <c r="B548" s="334" t="s">
        <v>2000</v>
      </c>
      <c r="C548" s="333" t="s">
        <v>1999</v>
      </c>
      <c r="D548" s="333" t="s">
        <v>624</v>
      </c>
      <c r="E548" s="335">
        <v>2</v>
      </c>
      <c r="F548" s="335">
        <v>46</v>
      </c>
      <c r="G548" s="335">
        <f t="shared" si="29"/>
        <v>92</v>
      </c>
      <c r="H548" s="423" t="s">
        <v>3116</v>
      </c>
      <c r="I548" s="423" t="s">
        <v>3913</v>
      </c>
    </row>
    <row r="549" spans="1:9" s="425" customFormat="1" ht="21" customHeight="1">
      <c r="A549" s="333"/>
      <c r="B549" s="334" t="s">
        <v>1998</v>
      </c>
      <c r="C549" s="333" t="s">
        <v>1997</v>
      </c>
      <c r="D549" s="333" t="s">
        <v>624</v>
      </c>
      <c r="E549" s="335">
        <v>2</v>
      </c>
      <c r="F549" s="335">
        <v>46</v>
      </c>
      <c r="G549" s="335">
        <f t="shared" si="29"/>
        <v>92</v>
      </c>
      <c r="H549" s="423" t="s">
        <v>3116</v>
      </c>
      <c r="I549" s="423" t="s">
        <v>3913</v>
      </c>
    </row>
    <row r="550" spans="1:9" s="424" customFormat="1" ht="21" customHeight="1">
      <c r="A550" s="333"/>
      <c r="B550" s="334" t="s">
        <v>2448</v>
      </c>
      <c r="C550" s="333" t="s">
        <v>2449</v>
      </c>
      <c r="D550" s="333" t="s">
        <v>624</v>
      </c>
      <c r="E550" s="335">
        <v>2</v>
      </c>
      <c r="F550" s="335">
        <v>48</v>
      </c>
      <c r="G550" s="335">
        <f t="shared" si="29"/>
        <v>96</v>
      </c>
      <c r="H550" s="423" t="s">
        <v>3116</v>
      </c>
      <c r="I550" s="423"/>
    </row>
    <row r="551" spans="1:9" s="424" customFormat="1" ht="21" customHeight="1">
      <c r="A551" s="333"/>
      <c r="B551" s="334" t="s">
        <v>2450</v>
      </c>
      <c r="C551" s="333" t="s">
        <v>2451</v>
      </c>
      <c r="D551" s="333" t="s">
        <v>624</v>
      </c>
      <c r="E551" s="335">
        <v>2</v>
      </c>
      <c r="F551" s="335">
        <v>48</v>
      </c>
      <c r="G551" s="335">
        <f t="shared" si="29"/>
        <v>96</v>
      </c>
      <c r="H551" s="423" t="s">
        <v>3116</v>
      </c>
      <c r="I551" s="423"/>
    </row>
    <row r="552" spans="1:9" s="424" customFormat="1" ht="21" customHeight="1">
      <c r="A552" s="333"/>
      <c r="B552" s="334" t="s">
        <v>2452</v>
      </c>
      <c r="C552" s="333" t="s">
        <v>2453</v>
      </c>
      <c r="D552" s="333" t="s">
        <v>624</v>
      </c>
      <c r="E552" s="335">
        <v>2</v>
      </c>
      <c r="F552" s="335">
        <v>48</v>
      </c>
      <c r="G552" s="335">
        <f t="shared" si="29"/>
        <v>96</v>
      </c>
      <c r="H552" s="423" t="s">
        <v>3116</v>
      </c>
      <c r="I552" s="423"/>
    </row>
    <row r="553" spans="1:9" s="424" customFormat="1" ht="21" customHeight="1">
      <c r="A553" s="333"/>
      <c r="B553" s="334" t="s">
        <v>246</v>
      </c>
      <c r="C553" s="333" t="s">
        <v>247</v>
      </c>
      <c r="D553" s="333" t="s">
        <v>624</v>
      </c>
      <c r="E553" s="335">
        <v>2</v>
      </c>
      <c r="F553" s="335">
        <v>48</v>
      </c>
      <c r="G553" s="335">
        <f t="shared" si="29"/>
        <v>96</v>
      </c>
      <c r="H553" s="423" t="s">
        <v>3119</v>
      </c>
      <c r="I553" s="423" t="s">
        <v>3914</v>
      </c>
    </row>
    <row r="554" spans="1:9" s="424" customFormat="1" ht="21" customHeight="1">
      <c r="A554" s="333"/>
      <c r="B554" s="334" t="s">
        <v>463</v>
      </c>
      <c r="C554" s="333" t="s">
        <v>462</v>
      </c>
      <c r="D554" s="333" t="s">
        <v>624</v>
      </c>
      <c r="E554" s="335">
        <v>4</v>
      </c>
      <c r="F554" s="335">
        <v>48</v>
      </c>
      <c r="G554" s="335">
        <f t="shared" si="29"/>
        <v>192</v>
      </c>
      <c r="H554" s="423" t="s">
        <v>3119</v>
      </c>
      <c r="I554" s="423"/>
    </row>
    <row r="555" spans="1:9" s="424" customFormat="1" ht="21" customHeight="1">
      <c r="A555" s="333"/>
      <c r="B555" s="334" t="s">
        <v>461</v>
      </c>
      <c r="C555" s="333" t="s">
        <v>460</v>
      </c>
      <c r="D555" s="333" t="s">
        <v>624</v>
      </c>
      <c r="E555" s="335">
        <v>4</v>
      </c>
      <c r="F555" s="335">
        <v>48</v>
      </c>
      <c r="G555" s="335">
        <f t="shared" si="29"/>
        <v>192</v>
      </c>
      <c r="H555" s="423" t="s">
        <v>3119</v>
      </c>
      <c r="I555" s="423"/>
    </row>
    <row r="556" spans="1:9" s="424" customFormat="1" ht="21" customHeight="1">
      <c r="A556" s="333"/>
      <c r="B556" s="334" t="s">
        <v>680</v>
      </c>
      <c r="C556" s="333" t="s">
        <v>679</v>
      </c>
      <c r="D556" s="333" t="s">
        <v>624</v>
      </c>
      <c r="E556" s="335">
        <v>4</v>
      </c>
      <c r="F556" s="335">
        <v>47</v>
      </c>
      <c r="G556" s="335">
        <f t="shared" si="29"/>
        <v>188</v>
      </c>
      <c r="H556" s="423" t="s">
        <v>3119</v>
      </c>
      <c r="I556" s="423"/>
    </row>
    <row r="557" spans="1:9" s="424" customFormat="1" ht="21" customHeight="1">
      <c r="A557" s="333"/>
      <c r="B557" s="334" t="s">
        <v>873</v>
      </c>
      <c r="C557" s="333" t="s">
        <v>872</v>
      </c>
      <c r="D557" s="333" t="s">
        <v>624</v>
      </c>
      <c r="E557" s="335">
        <v>4</v>
      </c>
      <c r="F557" s="335">
        <v>45</v>
      </c>
      <c r="G557" s="335">
        <f t="shared" si="29"/>
        <v>180</v>
      </c>
      <c r="H557" s="423" t="s">
        <v>3119</v>
      </c>
      <c r="I557" s="423"/>
    </row>
    <row r="558" spans="1:9" s="424" customFormat="1" ht="21" customHeight="1">
      <c r="A558" s="333"/>
      <c r="B558" s="334" t="s">
        <v>871</v>
      </c>
      <c r="C558" s="333" t="s">
        <v>870</v>
      </c>
      <c r="D558" s="333" t="s">
        <v>624</v>
      </c>
      <c r="E558" s="335">
        <v>2</v>
      </c>
      <c r="F558" s="335">
        <v>45</v>
      </c>
      <c r="G558" s="335">
        <f t="shared" si="29"/>
        <v>90</v>
      </c>
      <c r="H558" s="423" t="s">
        <v>3119</v>
      </c>
      <c r="I558" s="423"/>
    </row>
    <row r="559" spans="1:9" s="424" customFormat="1" ht="21" customHeight="1">
      <c r="A559" s="333"/>
      <c r="B559" s="334" t="s">
        <v>1996</v>
      </c>
      <c r="C559" s="333" t="s">
        <v>1995</v>
      </c>
      <c r="D559" s="333" t="s">
        <v>624</v>
      </c>
      <c r="E559" s="335">
        <v>2</v>
      </c>
      <c r="F559" s="335">
        <v>48</v>
      </c>
      <c r="G559" s="335">
        <f t="shared" si="29"/>
        <v>96</v>
      </c>
      <c r="H559" s="423" t="s">
        <v>3118</v>
      </c>
      <c r="I559" s="423"/>
    </row>
    <row r="560" spans="1:9" s="424" customFormat="1" ht="21" customHeight="1">
      <c r="A560" s="333"/>
      <c r="B560" s="334" t="s">
        <v>1994</v>
      </c>
      <c r="C560" s="333" t="s">
        <v>1993</v>
      </c>
      <c r="D560" s="333" t="s">
        <v>624</v>
      </c>
      <c r="E560" s="335">
        <v>2</v>
      </c>
      <c r="F560" s="335">
        <v>48</v>
      </c>
      <c r="G560" s="335">
        <f t="shared" si="29"/>
        <v>96</v>
      </c>
      <c r="H560" s="423" t="s">
        <v>3118</v>
      </c>
      <c r="I560" s="423"/>
    </row>
    <row r="561" spans="1:9" s="424" customFormat="1" ht="21" customHeight="1">
      <c r="A561" s="333"/>
      <c r="B561" s="334" t="s">
        <v>459</v>
      </c>
      <c r="C561" s="333" t="s">
        <v>869</v>
      </c>
      <c r="D561" s="333" t="s">
        <v>624</v>
      </c>
      <c r="E561" s="335">
        <v>4</v>
      </c>
      <c r="F561" s="335">
        <v>48</v>
      </c>
      <c r="G561" s="335">
        <f t="shared" si="29"/>
        <v>192</v>
      </c>
      <c r="H561" s="423" t="s">
        <v>3501</v>
      </c>
      <c r="I561" s="423"/>
    </row>
    <row r="562" spans="1:9" s="424" customFormat="1" ht="21" customHeight="1">
      <c r="A562" s="333"/>
      <c r="B562" s="334" t="s">
        <v>213</v>
      </c>
      <c r="C562" s="333" t="s">
        <v>458</v>
      </c>
      <c r="D562" s="333" t="s">
        <v>624</v>
      </c>
      <c r="E562" s="335">
        <v>2</v>
      </c>
      <c r="F562" s="335">
        <v>48</v>
      </c>
      <c r="G562" s="335">
        <f t="shared" si="29"/>
        <v>96</v>
      </c>
      <c r="H562" s="423" t="s">
        <v>3501</v>
      </c>
      <c r="I562" s="423"/>
    </row>
    <row r="563" spans="1:9" s="424" customFormat="1" ht="21" customHeight="1">
      <c r="A563" s="333"/>
      <c r="B563" s="334" t="s">
        <v>430</v>
      </c>
      <c r="C563" s="333" t="s">
        <v>456</v>
      </c>
      <c r="D563" s="333" t="s">
        <v>624</v>
      </c>
      <c r="E563" s="335">
        <v>2</v>
      </c>
      <c r="F563" s="335">
        <v>48</v>
      </c>
      <c r="G563" s="335">
        <f t="shared" si="29"/>
        <v>96</v>
      </c>
      <c r="H563" s="423" t="s">
        <v>3502</v>
      </c>
      <c r="I563" s="423"/>
    </row>
    <row r="564" spans="1:9" s="424" customFormat="1" ht="21" customHeight="1">
      <c r="A564" s="333"/>
      <c r="B564" s="334" t="s">
        <v>455</v>
      </c>
      <c r="C564" s="333" t="s">
        <v>454</v>
      </c>
      <c r="D564" s="333" t="s">
        <v>624</v>
      </c>
      <c r="E564" s="335">
        <v>4</v>
      </c>
      <c r="F564" s="335">
        <v>48</v>
      </c>
      <c r="G564" s="335">
        <f t="shared" si="29"/>
        <v>192</v>
      </c>
      <c r="H564" s="423" t="s">
        <v>3503</v>
      </c>
      <c r="I564" s="423"/>
    </row>
    <row r="565" spans="1:9" s="424" customFormat="1" ht="21" customHeight="1">
      <c r="A565" s="333"/>
      <c r="B565" s="334" t="s">
        <v>94</v>
      </c>
      <c r="C565" s="333" t="s">
        <v>95</v>
      </c>
      <c r="D565" s="333" t="s">
        <v>624</v>
      </c>
      <c r="E565" s="335">
        <v>2</v>
      </c>
      <c r="F565" s="335">
        <v>48</v>
      </c>
      <c r="G565" s="335">
        <f t="shared" si="29"/>
        <v>96</v>
      </c>
      <c r="H565" s="423" t="s">
        <v>3503</v>
      </c>
      <c r="I565" s="423"/>
    </row>
    <row r="566" spans="1:9" s="425" customFormat="1" ht="21" customHeight="1">
      <c r="A566" s="333"/>
      <c r="B566" s="334" t="s">
        <v>3915</v>
      </c>
      <c r="C566" s="333" t="s">
        <v>3916</v>
      </c>
      <c r="D566" s="333" t="s">
        <v>624</v>
      </c>
      <c r="E566" s="335">
        <v>6</v>
      </c>
      <c r="F566" s="335">
        <v>48</v>
      </c>
      <c r="G566" s="335">
        <f>SUM(E566*F566)</f>
        <v>288</v>
      </c>
      <c r="H566" s="423"/>
      <c r="I566" s="423"/>
    </row>
    <row r="567" spans="1:9" s="425" customFormat="1" ht="21" customHeight="1">
      <c r="A567" s="333"/>
      <c r="B567" s="334" t="s">
        <v>3917</v>
      </c>
      <c r="C567" s="333" t="s">
        <v>3918</v>
      </c>
      <c r="D567" s="333" t="s">
        <v>624</v>
      </c>
      <c r="E567" s="335">
        <v>4</v>
      </c>
      <c r="F567" s="335">
        <v>48</v>
      </c>
      <c r="G567" s="335">
        <f>SUM(E567*F567)</f>
        <v>192</v>
      </c>
      <c r="H567" s="423"/>
      <c r="I567" s="423"/>
    </row>
    <row r="568" spans="1:9" s="143" customFormat="1" ht="21" customHeight="1">
      <c r="A568" s="140" t="s">
        <v>627</v>
      </c>
      <c r="B568" s="141"/>
      <c r="C568" s="140"/>
      <c r="D568" s="140" t="s">
        <v>276</v>
      </c>
      <c r="E568" s="142">
        <f>SUM(E569)</f>
        <v>176</v>
      </c>
      <c r="F568" s="142">
        <f>SUM(F569)</f>
        <v>1454</v>
      </c>
      <c r="G568" s="142">
        <f>SUM(G569)</f>
        <v>6686</v>
      </c>
      <c r="H568" s="142"/>
      <c r="I568" s="142"/>
    </row>
    <row r="569" spans="1:9" s="143" customFormat="1" ht="21" customHeight="1">
      <c r="A569" s="140"/>
      <c r="B569" s="141"/>
      <c r="C569" s="140"/>
      <c r="D569" s="140" t="s">
        <v>627</v>
      </c>
      <c r="E569" s="142">
        <f>SUM(E571:E608)</f>
        <v>176</v>
      </c>
      <c r="F569" s="142">
        <f>SUM(F571:F608)</f>
        <v>1454</v>
      </c>
      <c r="G569" s="142">
        <f>SUM(G571:G608)</f>
        <v>6686</v>
      </c>
      <c r="H569" s="142"/>
      <c r="I569" s="142"/>
    </row>
    <row r="570" spans="1:9" s="143" customFormat="1" ht="21" customHeight="1">
      <c r="A570" s="140"/>
      <c r="B570" s="141"/>
      <c r="C570" s="140"/>
      <c r="D570" s="140" t="s">
        <v>289</v>
      </c>
      <c r="E570" s="142"/>
      <c r="F570" s="142" t="s">
        <v>320</v>
      </c>
      <c r="G570" s="142" t="s">
        <v>320</v>
      </c>
      <c r="H570" s="142"/>
      <c r="I570" s="142"/>
    </row>
    <row r="571" spans="1:9" s="121" customFormat="1" ht="21" customHeight="1">
      <c r="A571" s="333" t="s">
        <v>627</v>
      </c>
      <c r="B571" s="334" t="s">
        <v>920</v>
      </c>
      <c r="C571" s="333" t="s">
        <v>919</v>
      </c>
      <c r="D571" s="333" t="s">
        <v>627</v>
      </c>
      <c r="E571" s="334">
        <v>6</v>
      </c>
      <c r="F571" s="336">
        <v>57</v>
      </c>
      <c r="G571" s="335">
        <f aca="true" t="shared" si="30" ref="G571:G608">SUM(E571*F571)</f>
        <v>342</v>
      </c>
      <c r="H571" s="338" t="s">
        <v>3115</v>
      </c>
      <c r="I571" s="338"/>
    </row>
    <row r="572" spans="1:9" s="121" customFormat="1" ht="21" customHeight="1">
      <c r="A572" s="333"/>
      <c r="B572" s="334" t="s">
        <v>2855</v>
      </c>
      <c r="C572" s="333" t="s">
        <v>2856</v>
      </c>
      <c r="D572" s="333" t="s">
        <v>627</v>
      </c>
      <c r="E572" s="334">
        <v>4</v>
      </c>
      <c r="F572" s="336">
        <v>1</v>
      </c>
      <c r="G572" s="335">
        <f t="shared" si="30"/>
        <v>4</v>
      </c>
      <c r="H572" s="338" t="s">
        <v>3531</v>
      </c>
      <c r="I572" s="338"/>
    </row>
    <row r="573" spans="1:9" s="121" customFormat="1" ht="21" customHeight="1">
      <c r="A573" s="333"/>
      <c r="B573" s="334" t="s">
        <v>706</v>
      </c>
      <c r="C573" s="333" t="s">
        <v>491</v>
      </c>
      <c r="D573" s="333" t="s">
        <v>627</v>
      </c>
      <c r="E573" s="334">
        <v>8</v>
      </c>
      <c r="F573" s="336">
        <v>85</v>
      </c>
      <c r="G573" s="335">
        <f t="shared" si="30"/>
        <v>680</v>
      </c>
      <c r="H573" s="338" t="s">
        <v>3539</v>
      </c>
      <c r="I573" s="338"/>
    </row>
    <row r="574" spans="1:9" s="121" customFormat="1" ht="21" customHeight="1">
      <c r="A574" s="333"/>
      <c r="B574" s="334" t="s">
        <v>915</v>
      </c>
      <c r="C574" s="333" t="s">
        <v>914</v>
      </c>
      <c r="D574" s="333" t="s">
        <v>627</v>
      </c>
      <c r="E574" s="334">
        <v>2</v>
      </c>
      <c r="F574" s="336">
        <v>53</v>
      </c>
      <c r="G574" s="335">
        <f t="shared" si="30"/>
        <v>106</v>
      </c>
      <c r="H574" s="338" t="s">
        <v>3400</v>
      </c>
      <c r="I574" s="338"/>
    </row>
    <row r="575" spans="1:9" s="121" customFormat="1" ht="21" customHeight="1">
      <c r="A575" s="333"/>
      <c r="B575" s="334" t="s">
        <v>1310</v>
      </c>
      <c r="C575" s="333" t="s">
        <v>1309</v>
      </c>
      <c r="D575" s="333" t="s">
        <v>627</v>
      </c>
      <c r="E575" s="334">
        <v>6</v>
      </c>
      <c r="F575" s="336">
        <v>53</v>
      </c>
      <c r="G575" s="335">
        <f t="shared" si="30"/>
        <v>318</v>
      </c>
      <c r="H575" s="338" t="s">
        <v>3540</v>
      </c>
      <c r="I575" s="338"/>
    </row>
    <row r="576" spans="1:9" s="121" customFormat="1" ht="21" customHeight="1">
      <c r="A576" s="333"/>
      <c r="B576" s="334" t="s">
        <v>1968</v>
      </c>
      <c r="C576" s="333" t="s">
        <v>216</v>
      </c>
      <c r="D576" s="333" t="s">
        <v>627</v>
      </c>
      <c r="E576" s="334">
        <v>2</v>
      </c>
      <c r="F576" s="336">
        <v>50</v>
      </c>
      <c r="G576" s="335">
        <f t="shared" si="30"/>
        <v>100</v>
      </c>
      <c r="H576" s="338" t="s">
        <v>3541</v>
      </c>
      <c r="I576" s="338"/>
    </row>
    <row r="577" spans="1:9" s="121" customFormat="1" ht="21" customHeight="1">
      <c r="A577" s="333"/>
      <c r="B577" s="334" t="s">
        <v>1312</v>
      </c>
      <c r="C577" s="333" t="s">
        <v>215</v>
      </c>
      <c r="D577" s="333" t="s">
        <v>627</v>
      </c>
      <c r="E577" s="334">
        <v>4</v>
      </c>
      <c r="F577" s="336">
        <v>53</v>
      </c>
      <c r="G577" s="335">
        <f t="shared" si="30"/>
        <v>212</v>
      </c>
      <c r="H577" s="338" t="s">
        <v>3541</v>
      </c>
      <c r="I577" s="338"/>
    </row>
    <row r="578" spans="1:9" s="121" customFormat="1" ht="21" customHeight="1">
      <c r="A578" s="333"/>
      <c r="B578" s="334" t="s">
        <v>1313</v>
      </c>
      <c r="C578" s="333" t="s">
        <v>490</v>
      </c>
      <c r="D578" s="333" t="s">
        <v>627</v>
      </c>
      <c r="E578" s="334">
        <v>4</v>
      </c>
      <c r="F578" s="336">
        <v>50</v>
      </c>
      <c r="G578" s="335">
        <f t="shared" si="30"/>
        <v>200</v>
      </c>
      <c r="H578" s="338" t="s">
        <v>3541</v>
      </c>
      <c r="I578" s="338"/>
    </row>
    <row r="579" spans="1:9" s="121" customFormat="1" ht="21" customHeight="1">
      <c r="A579" s="333"/>
      <c r="B579" s="334" t="s">
        <v>1314</v>
      </c>
      <c r="C579" s="333" t="s">
        <v>98</v>
      </c>
      <c r="D579" s="333" t="s">
        <v>627</v>
      </c>
      <c r="E579" s="334">
        <v>2</v>
      </c>
      <c r="F579" s="336">
        <v>50</v>
      </c>
      <c r="G579" s="335">
        <f t="shared" si="30"/>
        <v>100</v>
      </c>
      <c r="H579" s="338" t="s">
        <v>3539</v>
      </c>
      <c r="I579" s="338"/>
    </row>
    <row r="580" spans="1:9" s="121" customFormat="1" ht="21" customHeight="1">
      <c r="A580" s="333"/>
      <c r="B580" s="334" t="s">
        <v>1969</v>
      </c>
      <c r="C580" s="333" t="s">
        <v>707</v>
      </c>
      <c r="D580" s="333" t="s">
        <v>627</v>
      </c>
      <c r="E580" s="334">
        <v>4</v>
      </c>
      <c r="F580" s="336">
        <v>50</v>
      </c>
      <c r="G580" s="335">
        <f t="shared" si="30"/>
        <v>200</v>
      </c>
      <c r="H580" s="338" t="s">
        <v>3541</v>
      </c>
      <c r="I580" s="338"/>
    </row>
    <row r="581" spans="1:9" s="121" customFormat="1" ht="21" customHeight="1">
      <c r="A581" s="333"/>
      <c r="B581" s="334" t="s">
        <v>1973</v>
      </c>
      <c r="C581" s="333" t="s">
        <v>1974</v>
      </c>
      <c r="D581" s="333" t="s">
        <v>627</v>
      </c>
      <c r="E581" s="334">
        <v>2</v>
      </c>
      <c r="F581" s="336">
        <v>46</v>
      </c>
      <c r="G581" s="335">
        <f t="shared" si="30"/>
        <v>92</v>
      </c>
      <c r="H581" s="338" t="s">
        <v>3540</v>
      </c>
      <c r="I581" s="338"/>
    </row>
    <row r="582" spans="1:9" s="121" customFormat="1" ht="21" customHeight="1">
      <c r="A582" s="333"/>
      <c r="B582" s="334" t="s">
        <v>1971</v>
      </c>
      <c r="C582" s="333" t="s">
        <v>1972</v>
      </c>
      <c r="D582" s="333" t="s">
        <v>627</v>
      </c>
      <c r="E582" s="334">
        <v>4</v>
      </c>
      <c r="F582" s="336">
        <v>48</v>
      </c>
      <c r="G582" s="335">
        <f t="shared" si="30"/>
        <v>192</v>
      </c>
      <c r="H582" s="338" t="s">
        <v>3540</v>
      </c>
      <c r="I582" s="338"/>
    </row>
    <row r="583" spans="1:9" s="121" customFormat="1" ht="21" customHeight="1">
      <c r="A583" s="333"/>
      <c r="B583" s="334" t="s">
        <v>1964</v>
      </c>
      <c r="C583" s="333" t="s">
        <v>800</v>
      </c>
      <c r="D583" s="333" t="s">
        <v>627</v>
      </c>
      <c r="E583" s="334">
        <v>4</v>
      </c>
      <c r="F583" s="336">
        <v>48</v>
      </c>
      <c r="G583" s="335">
        <f t="shared" si="30"/>
        <v>192</v>
      </c>
      <c r="H583" s="338" t="s">
        <v>3540</v>
      </c>
      <c r="I583" s="338"/>
    </row>
    <row r="584" spans="1:9" s="121" customFormat="1" ht="21" customHeight="1">
      <c r="A584" s="333"/>
      <c r="B584" s="334" t="s">
        <v>1970</v>
      </c>
      <c r="C584" s="333" t="s">
        <v>917</v>
      </c>
      <c r="D584" s="333" t="s">
        <v>627</v>
      </c>
      <c r="E584" s="334">
        <v>4</v>
      </c>
      <c r="F584" s="336">
        <v>48</v>
      </c>
      <c r="G584" s="335">
        <f t="shared" si="30"/>
        <v>192</v>
      </c>
      <c r="H584" s="338" t="s">
        <v>3539</v>
      </c>
      <c r="I584" s="338"/>
    </row>
    <row r="585" spans="1:9" s="121" customFormat="1" ht="21" customHeight="1">
      <c r="A585" s="333"/>
      <c r="B585" s="334" t="s">
        <v>2464</v>
      </c>
      <c r="C585" s="333" t="s">
        <v>918</v>
      </c>
      <c r="D585" s="333" t="s">
        <v>627</v>
      </c>
      <c r="E585" s="334">
        <v>4</v>
      </c>
      <c r="F585" s="336">
        <v>12</v>
      </c>
      <c r="G585" s="335">
        <f t="shared" si="30"/>
        <v>48</v>
      </c>
      <c r="H585" s="338" t="s">
        <v>3533</v>
      </c>
      <c r="I585" s="338"/>
    </row>
    <row r="586" spans="1:9" s="121" customFormat="1" ht="21" customHeight="1">
      <c r="A586" s="333"/>
      <c r="B586" s="334" t="s">
        <v>2708</v>
      </c>
      <c r="C586" s="333" t="s">
        <v>2707</v>
      </c>
      <c r="D586" s="333" t="s">
        <v>627</v>
      </c>
      <c r="E586" s="334">
        <v>4</v>
      </c>
      <c r="F586" s="336">
        <v>32</v>
      </c>
      <c r="G586" s="335">
        <f t="shared" si="30"/>
        <v>128</v>
      </c>
      <c r="H586" s="338" t="s">
        <v>3533</v>
      </c>
      <c r="I586" s="338"/>
    </row>
    <row r="587" spans="1:9" s="121" customFormat="1" ht="21" customHeight="1">
      <c r="A587" s="333"/>
      <c r="B587" s="334" t="s">
        <v>2704</v>
      </c>
      <c r="C587" s="333" t="s">
        <v>2703</v>
      </c>
      <c r="D587" s="333" t="s">
        <v>627</v>
      </c>
      <c r="E587" s="334">
        <v>4</v>
      </c>
      <c r="F587" s="336">
        <v>24</v>
      </c>
      <c r="G587" s="335">
        <f t="shared" si="30"/>
        <v>96</v>
      </c>
      <c r="H587" s="338" t="s">
        <v>3533</v>
      </c>
      <c r="I587" s="338"/>
    </row>
    <row r="588" spans="1:9" s="121" customFormat="1" ht="21" customHeight="1">
      <c r="A588" s="333"/>
      <c r="B588" s="334" t="s">
        <v>2465</v>
      </c>
      <c r="C588" s="333" t="s">
        <v>2466</v>
      </c>
      <c r="D588" s="333" t="s">
        <v>627</v>
      </c>
      <c r="E588" s="334">
        <v>4</v>
      </c>
      <c r="F588" s="336">
        <v>24</v>
      </c>
      <c r="G588" s="335">
        <f t="shared" si="30"/>
        <v>96</v>
      </c>
      <c r="H588" s="338" t="s">
        <v>3534</v>
      </c>
      <c r="I588" s="338"/>
    </row>
    <row r="589" spans="1:9" s="121" customFormat="1" ht="21" customHeight="1">
      <c r="A589" s="333"/>
      <c r="B589" s="334" t="s">
        <v>2702</v>
      </c>
      <c r="C589" s="333" t="s">
        <v>2701</v>
      </c>
      <c r="D589" s="333" t="s">
        <v>627</v>
      </c>
      <c r="E589" s="334">
        <v>4</v>
      </c>
      <c r="F589" s="336">
        <v>24</v>
      </c>
      <c r="G589" s="335">
        <f t="shared" si="30"/>
        <v>96</v>
      </c>
      <c r="H589" s="338" t="s">
        <v>3534</v>
      </c>
      <c r="I589" s="338"/>
    </row>
    <row r="590" spans="1:9" s="121" customFormat="1" ht="21" customHeight="1">
      <c r="A590" s="333"/>
      <c r="B590" s="334" t="s">
        <v>2467</v>
      </c>
      <c r="C590" s="333" t="s">
        <v>2468</v>
      </c>
      <c r="D590" s="333" t="s">
        <v>627</v>
      </c>
      <c r="E590" s="334">
        <v>2</v>
      </c>
      <c r="F590" s="336">
        <v>58</v>
      </c>
      <c r="G590" s="335">
        <f t="shared" si="30"/>
        <v>116</v>
      </c>
      <c r="H590" s="338" t="s">
        <v>3532</v>
      </c>
      <c r="I590" s="338"/>
    </row>
    <row r="591" spans="1:9" s="121" customFormat="1" ht="21" customHeight="1">
      <c r="A591" s="333"/>
      <c r="B591" s="334" t="s">
        <v>2469</v>
      </c>
      <c r="C591" s="333" t="s">
        <v>2470</v>
      </c>
      <c r="D591" s="333" t="s">
        <v>627</v>
      </c>
      <c r="E591" s="334">
        <v>2</v>
      </c>
      <c r="F591" s="336">
        <v>33</v>
      </c>
      <c r="G591" s="335">
        <f t="shared" si="30"/>
        <v>66</v>
      </c>
      <c r="H591" s="338" t="s">
        <v>3533</v>
      </c>
      <c r="I591" s="338"/>
    </row>
    <row r="592" spans="1:9" s="121" customFormat="1" ht="21" customHeight="1">
      <c r="A592" s="333"/>
      <c r="B592" s="334" t="s">
        <v>2471</v>
      </c>
      <c r="C592" s="333" t="s">
        <v>2472</v>
      </c>
      <c r="D592" s="333" t="s">
        <v>627</v>
      </c>
      <c r="E592" s="334">
        <v>2</v>
      </c>
      <c r="F592" s="336">
        <v>24</v>
      </c>
      <c r="G592" s="335">
        <f t="shared" si="30"/>
        <v>48</v>
      </c>
      <c r="H592" s="338" t="s">
        <v>3534</v>
      </c>
      <c r="I592" s="338"/>
    </row>
    <row r="593" spans="1:9" s="121" customFormat="1" ht="21" customHeight="1">
      <c r="A593" s="333"/>
      <c r="B593" s="334" t="s">
        <v>2473</v>
      </c>
      <c r="C593" s="333" t="s">
        <v>2474</v>
      </c>
      <c r="D593" s="333" t="s">
        <v>627</v>
      </c>
      <c r="E593" s="334">
        <v>2</v>
      </c>
      <c r="F593" s="336">
        <v>56</v>
      </c>
      <c r="G593" s="335">
        <f t="shared" si="30"/>
        <v>112</v>
      </c>
      <c r="H593" s="338" t="s">
        <v>3534</v>
      </c>
      <c r="I593" s="338"/>
    </row>
    <row r="594" spans="1:9" s="121" customFormat="1" ht="21" customHeight="1">
      <c r="A594" s="333"/>
      <c r="B594" s="334" t="s">
        <v>2475</v>
      </c>
      <c r="C594" s="333" t="s">
        <v>2476</v>
      </c>
      <c r="D594" s="333" t="s">
        <v>627</v>
      </c>
      <c r="E594" s="334">
        <v>10</v>
      </c>
      <c r="F594" s="336">
        <v>56</v>
      </c>
      <c r="G594" s="335">
        <f t="shared" si="30"/>
        <v>560</v>
      </c>
      <c r="H594" s="338" t="s">
        <v>3535</v>
      </c>
      <c r="I594" s="338"/>
    </row>
    <row r="595" spans="1:9" s="121" customFormat="1" ht="21" customHeight="1">
      <c r="A595" s="333"/>
      <c r="B595" s="334" t="s">
        <v>2857</v>
      </c>
      <c r="C595" s="333" t="s">
        <v>2858</v>
      </c>
      <c r="D595" s="333" t="s">
        <v>627</v>
      </c>
      <c r="E595" s="334">
        <v>4</v>
      </c>
      <c r="F595" s="336">
        <v>62</v>
      </c>
      <c r="G595" s="335">
        <f t="shared" si="30"/>
        <v>248</v>
      </c>
      <c r="H595" s="338" t="s">
        <v>3535</v>
      </c>
      <c r="I595" s="338"/>
    </row>
    <row r="596" spans="1:9" s="121" customFormat="1" ht="21" customHeight="1">
      <c r="A596" s="333"/>
      <c r="B596" s="334" t="s">
        <v>2859</v>
      </c>
      <c r="C596" s="333" t="s">
        <v>2860</v>
      </c>
      <c r="D596" s="333" t="s">
        <v>627</v>
      </c>
      <c r="E596" s="334">
        <v>6</v>
      </c>
      <c r="F596" s="336">
        <v>38</v>
      </c>
      <c r="G596" s="335">
        <f t="shared" si="30"/>
        <v>228</v>
      </c>
      <c r="H596" s="338" t="s">
        <v>3536</v>
      </c>
      <c r="I596" s="338"/>
    </row>
    <row r="597" spans="1:9" s="121" customFormat="1" ht="21" customHeight="1">
      <c r="A597" s="333"/>
      <c r="B597" s="334" t="s">
        <v>2861</v>
      </c>
      <c r="C597" s="333" t="s">
        <v>2862</v>
      </c>
      <c r="D597" s="333" t="s">
        <v>627</v>
      </c>
      <c r="E597" s="334">
        <v>6</v>
      </c>
      <c r="F597" s="336">
        <v>38</v>
      </c>
      <c r="G597" s="335">
        <f t="shared" si="30"/>
        <v>228</v>
      </c>
      <c r="H597" s="338" t="s">
        <v>3536</v>
      </c>
      <c r="I597" s="338"/>
    </row>
    <row r="598" spans="1:9" s="121" customFormat="1" ht="21" customHeight="1">
      <c r="A598" s="333"/>
      <c r="B598" s="334" t="s">
        <v>2863</v>
      </c>
      <c r="C598" s="333" t="s">
        <v>1967</v>
      </c>
      <c r="D598" s="333" t="s">
        <v>627</v>
      </c>
      <c r="E598" s="334">
        <v>6</v>
      </c>
      <c r="F598" s="336">
        <v>38</v>
      </c>
      <c r="G598" s="335">
        <f t="shared" si="30"/>
        <v>228</v>
      </c>
      <c r="H598" s="338" t="s">
        <v>3536</v>
      </c>
      <c r="I598" s="338"/>
    </row>
    <row r="599" spans="1:9" s="121" customFormat="1" ht="21" customHeight="1">
      <c r="A599" s="333"/>
      <c r="B599" s="334" t="s">
        <v>2864</v>
      </c>
      <c r="C599" s="333" t="s">
        <v>2865</v>
      </c>
      <c r="D599" s="333" t="s">
        <v>627</v>
      </c>
      <c r="E599" s="334">
        <v>6</v>
      </c>
      <c r="F599" s="336">
        <v>38</v>
      </c>
      <c r="G599" s="335">
        <f t="shared" si="30"/>
        <v>228</v>
      </c>
      <c r="H599" s="338" t="s">
        <v>3536</v>
      </c>
      <c r="I599" s="338"/>
    </row>
    <row r="600" spans="1:9" s="121" customFormat="1" ht="21" customHeight="1">
      <c r="A600" s="333"/>
      <c r="B600" s="334" t="s">
        <v>2866</v>
      </c>
      <c r="C600" s="333" t="s">
        <v>2867</v>
      </c>
      <c r="D600" s="333" t="s">
        <v>627</v>
      </c>
      <c r="E600" s="334">
        <v>6</v>
      </c>
      <c r="F600" s="336">
        <v>38</v>
      </c>
      <c r="G600" s="335">
        <f t="shared" si="30"/>
        <v>228</v>
      </c>
      <c r="H600" s="338" t="s">
        <v>3536</v>
      </c>
      <c r="I600" s="338"/>
    </row>
    <row r="601" spans="1:9" s="121" customFormat="1" ht="21" customHeight="1">
      <c r="A601" s="333"/>
      <c r="B601" s="334" t="s">
        <v>2868</v>
      </c>
      <c r="C601" s="333" t="s">
        <v>2869</v>
      </c>
      <c r="D601" s="333" t="s">
        <v>627</v>
      </c>
      <c r="E601" s="334">
        <v>6</v>
      </c>
      <c r="F601" s="336">
        <v>38</v>
      </c>
      <c r="G601" s="335">
        <f t="shared" si="30"/>
        <v>228</v>
      </c>
      <c r="H601" s="338" t="s">
        <v>3536</v>
      </c>
      <c r="I601" s="338"/>
    </row>
    <row r="602" spans="1:9" s="121" customFormat="1" ht="21" customHeight="1">
      <c r="A602" s="333"/>
      <c r="B602" s="334" t="s">
        <v>2870</v>
      </c>
      <c r="C602" s="333" t="s">
        <v>1966</v>
      </c>
      <c r="D602" s="333" t="s">
        <v>627</v>
      </c>
      <c r="E602" s="334">
        <v>6</v>
      </c>
      <c r="F602" s="336">
        <v>24</v>
      </c>
      <c r="G602" s="335">
        <f t="shared" si="30"/>
        <v>144</v>
      </c>
      <c r="H602" s="338" t="s">
        <v>3537</v>
      </c>
      <c r="I602" s="338"/>
    </row>
    <row r="603" spans="1:9" s="121" customFormat="1" ht="21" customHeight="1">
      <c r="A603" s="333"/>
      <c r="B603" s="334" t="s">
        <v>2871</v>
      </c>
      <c r="C603" s="333" t="s">
        <v>1965</v>
      </c>
      <c r="D603" s="333" t="s">
        <v>627</v>
      </c>
      <c r="E603" s="334">
        <v>6</v>
      </c>
      <c r="F603" s="336">
        <v>24</v>
      </c>
      <c r="G603" s="335">
        <f t="shared" si="30"/>
        <v>144</v>
      </c>
      <c r="H603" s="338" t="s">
        <v>3537</v>
      </c>
      <c r="I603" s="338"/>
    </row>
    <row r="604" spans="1:9" s="121" customFormat="1" ht="21" customHeight="1">
      <c r="A604" s="333"/>
      <c r="B604" s="334" t="s">
        <v>2872</v>
      </c>
      <c r="C604" s="333" t="s">
        <v>2873</v>
      </c>
      <c r="D604" s="333" t="s">
        <v>627</v>
      </c>
      <c r="E604" s="334">
        <v>6</v>
      </c>
      <c r="F604" s="336">
        <v>24</v>
      </c>
      <c r="G604" s="335">
        <f t="shared" si="30"/>
        <v>144</v>
      </c>
      <c r="H604" s="338" t="s">
        <v>3537</v>
      </c>
      <c r="I604" s="338"/>
    </row>
    <row r="605" spans="1:9" s="121" customFormat="1" ht="21" customHeight="1">
      <c r="A605" s="333"/>
      <c r="B605" s="334" t="s">
        <v>2874</v>
      </c>
      <c r="C605" s="333" t="s">
        <v>2875</v>
      </c>
      <c r="D605" s="333" t="s">
        <v>627</v>
      </c>
      <c r="E605" s="334">
        <v>6</v>
      </c>
      <c r="F605" s="336">
        <v>24</v>
      </c>
      <c r="G605" s="335">
        <f t="shared" si="30"/>
        <v>144</v>
      </c>
      <c r="H605" s="338" t="s">
        <v>3537</v>
      </c>
      <c r="I605" s="338"/>
    </row>
    <row r="606" spans="1:9" s="121" customFormat="1" ht="21" customHeight="1">
      <c r="A606" s="333"/>
      <c r="B606" s="334" t="s">
        <v>2876</v>
      </c>
      <c r="C606" s="333" t="s">
        <v>2877</v>
      </c>
      <c r="D606" s="333" t="s">
        <v>627</v>
      </c>
      <c r="E606" s="334">
        <v>6</v>
      </c>
      <c r="F606" s="336">
        <v>6</v>
      </c>
      <c r="G606" s="335">
        <f t="shared" si="30"/>
        <v>36</v>
      </c>
      <c r="H606" s="338" t="s">
        <v>3538</v>
      </c>
      <c r="I606" s="338"/>
    </row>
    <row r="607" spans="1:9" s="121" customFormat="1" ht="21" customHeight="1">
      <c r="A607" s="333"/>
      <c r="B607" s="334" t="s">
        <v>2878</v>
      </c>
      <c r="C607" s="333" t="s">
        <v>2879</v>
      </c>
      <c r="D607" s="333" t="s">
        <v>627</v>
      </c>
      <c r="E607" s="334">
        <v>6</v>
      </c>
      <c r="F607" s="336">
        <v>23</v>
      </c>
      <c r="G607" s="335">
        <f t="shared" si="30"/>
        <v>138</v>
      </c>
      <c r="H607" s="338" t="s">
        <v>3538</v>
      </c>
      <c r="I607" s="338"/>
    </row>
    <row r="608" spans="1:9" s="121" customFormat="1" ht="21" customHeight="1">
      <c r="A608" s="333"/>
      <c r="B608" s="334" t="s">
        <v>2880</v>
      </c>
      <c r="C608" s="333" t="s">
        <v>2881</v>
      </c>
      <c r="D608" s="333" t="s">
        <v>627</v>
      </c>
      <c r="E608" s="334">
        <v>6</v>
      </c>
      <c r="F608" s="336">
        <v>4</v>
      </c>
      <c r="G608" s="335">
        <f t="shared" si="30"/>
        <v>24</v>
      </c>
      <c r="H608" s="338" t="s">
        <v>3538</v>
      </c>
      <c r="I608" s="338"/>
    </row>
    <row r="609" spans="1:9" s="143" customFormat="1" ht="21" customHeight="1">
      <c r="A609" s="140" t="s">
        <v>612</v>
      </c>
      <c r="B609" s="141"/>
      <c r="C609" s="140"/>
      <c r="D609" s="140" t="s">
        <v>276</v>
      </c>
      <c r="E609" s="142">
        <f>SUM(E610)</f>
        <v>170</v>
      </c>
      <c r="F609" s="142">
        <f>SUM(F610)</f>
        <v>562</v>
      </c>
      <c r="G609" s="142">
        <f>SUM(G610)</f>
        <v>2004</v>
      </c>
      <c r="H609" s="142"/>
      <c r="I609" s="142"/>
    </row>
    <row r="610" spans="1:9" s="143" customFormat="1" ht="21" customHeight="1">
      <c r="A610" s="140"/>
      <c r="B610" s="141"/>
      <c r="C610" s="140"/>
      <c r="D610" s="140" t="s">
        <v>612</v>
      </c>
      <c r="E610" s="142">
        <f>SUM(E613,E624,E633,E651,E658)</f>
        <v>170</v>
      </c>
      <c r="F610" s="142">
        <f>SUM(F613,F624,F633,F651,F658)</f>
        <v>562</v>
      </c>
      <c r="G610" s="142">
        <f>SUM(G613,G624,G633,G651,G658)</f>
        <v>2004</v>
      </c>
      <c r="H610" s="142"/>
      <c r="I610" s="142"/>
    </row>
    <row r="611" spans="1:9" s="143" customFormat="1" ht="21" customHeight="1">
      <c r="A611" s="140"/>
      <c r="B611" s="141"/>
      <c r="C611" s="140"/>
      <c r="D611" s="140" t="s">
        <v>289</v>
      </c>
      <c r="E611" s="142"/>
      <c r="F611" s="142" t="s">
        <v>320</v>
      </c>
      <c r="G611" s="142" t="s">
        <v>320</v>
      </c>
      <c r="H611" s="142"/>
      <c r="I611" s="142"/>
    </row>
    <row r="612" spans="1:9" s="143" customFormat="1" ht="21" customHeight="1">
      <c r="A612" s="144" t="s">
        <v>1948</v>
      </c>
      <c r="B612" s="145"/>
      <c r="C612" s="144"/>
      <c r="D612" s="144" t="s">
        <v>276</v>
      </c>
      <c r="E612" s="153">
        <f>SUM(E613)</f>
        <v>30</v>
      </c>
      <c r="F612" s="153">
        <f>SUM(F613)</f>
        <v>72</v>
      </c>
      <c r="G612" s="153">
        <f>SUM(G613)</f>
        <v>272</v>
      </c>
      <c r="H612" s="153"/>
      <c r="I612" s="153"/>
    </row>
    <row r="613" spans="1:9" s="143" customFormat="1" ht="21" customHeight="1">
      <c r="A613" s="144"/>
      <c r="B613" s="145"/>
      <c r="C613" s="144"/>
      <c r="D613" s="144" t="s">
        <v>612</v>
      </c>
      <c r="E613" s="153">
        <f>SUM(E615:E622)</f>
        <v>30</v>
      </c>
      <c r="F613" s="153">
        <f>SUM(F615:F622)</f>
        <v>72</v>
      </c>
      <c r="G613" s="153">
        <f>SUM(G615:G622)</f>
        <v>272</v>
      </c>
      <c r="H613" s="153"/>
      <c r="I613" s="153"/>
    </row>
    <row r="614" spans="1:9" s="143" customFormat="1" ht="21" customHeight="1">
      <c r="A614" s="144"/>
      <c r="B614" s="145"/>
      <c r="C614" s="144"/>
      <c r="D614" s="144" t="s">
        <v>289</v>
      </c>
      <c r="E614" s="153"/>
      <c r="F614" s="153" t="s">
        <v>320</v>
      </c>
      <c r="G614" s="153" t="s">
        <v>320</v>
      </c>
      <c r="H614" s="153"/>
      <c r="I614" s="153"/>
    </row>
    <row r="615" spans="1:9" s="121" customFormat="1" ht="21" customHeight="1">
      <c r="A615" s="333"/>
      <c r="B615" s="334" t="s">
        <v>913</v>
      </c>
      <c r="C615" s="333" t="s">
        <v>503</v>
      </c>
      <c r="D615" s="333" t="s">
        <v>612</v>
      </c>
      <c r="E615" s="334">
        <v>4</v>
      </c>
      <c r="F615" s="336">
        <v>17</v>
      </c>
      <c r="G615" s="335">
        <f aca="true" t="shared" si="31" ref="G615:G622">SUM(E615*F615)</f>
        <v>68</v>
      </c>
      <c r="H615" s="338" t="s">
        <v>3402</v>
      </c>
      <c r="I615" s="338"/>
    </row>
    <row r="616" spans="1:9" s="121" customFormat="1" ht="21" customHeight="1">
      <c r="A616" s="333"/>
      <c r="B616" s="334" t="s">
        <v>1331</v>
      </c>
      <c r="C616" s="333" t="s">
        <v>502</v>
      </c>
      <c r="D616" s="333" t="s">
        <v>612</v>
      </c>
      <c r="E616" s="334">
        <v>4</v>
      </c>
      <c r="F616" s="336">
        <v>13</v>
      </c>
      <c r="G616" s="335">
        <f t="shared" si="31"/>
        <v>52</v>
      </c>
      <c r="H616" s="338" t="s">
        <v>3402</v>
      </c>
      <c r="I616" s="338"/>
    </row>
    <row r="617" spans="1:9" s="121" customFormat="1" ht="21" customHeight="1">
      <c r="A617" s="333"/>
      <c r="B617" s="334" t="s">
        <v>2583</v>
      </c>
      <c r="C617" s="333" t="s">
        <v>2584</v>
      </c>
      <c r="D617" s="333" t="s">
        <v>612</v>
      </c>
      <c r="E617" s="334">
        <v>4</v>
      </c>
      <c r="F617" s="336">
        <v>7</v>
      </c>
      <c r="G617" s="335">
        <f t="shared" si="31"/>
        <v>28</v>
      </c>
      <c r="H617" s="338" t="s">
        <v>3403</v>
      </c>
      <c r="I617" s="338"/>
    </row>
    <row r="618" spans="1:9" s="121" customFormat="1" ht="21" customHeight="1">
      <c r="A618" s="333"/>
      <c r="B618" s="334" t="s">
        <v>2205</v>
      </c>
      <c r="C618" s="333" t="s">
        <v>2204</v>
      </c>
      <c r="D618" s="333" t="s">
        <v>612</v>
      </c>
      <c r="E618" s="334">
        <v>4</v>
      </c>
      <c r="F618" s="336">
        <v>8</v>
      </c>
      <c r="G618" s="335">
        <f t="shared" si="31"/>
        <v>32</v>
      </c>
      <c r="H618" s="338" t="s">
        <v>3403</v>
      </c>
      <c r="I618" s="338"/>
    </row>
    <row r="619" spans="1:9" s="121" customFormat="1" ht="21" customHeight="1">
      <c r="A619" s="333"/>
      <c r="B619" s="334" t="s">
        <v>2203</v>
      </c>
      <c r="C619" s="333" t="s">
        <v>2202</v>
      </c>
      <c r="D619" s="333" t="s">
        <v>612</v>
      </c>
      <c r="E619" s="334">
        <v>4</v>
      </c>
      <c r="F619" s="336">
        <v>4</v>
      </c>
      <c r="G619" s="335">
        <f t="shared" si="31"/>
        <v>16</v>
      </c>
      <c r="H619" s="338" t="s">
        <v>3403</v>
      </c>
      <c r="I619" s="338"/>
    </row>
    <row r="620" spans="1:9" s="121" customFormat="1" ht="21" customHeight="1">
      <c r="A620" s="333"/>
      <c r="B620" s="334" t="s">
        <v>1085</v>
      </c>
      <c r="C620" s="333" t="s">
        <v>1083</v>
      </c>
      <c r="D620" s="333" t="s">
        <v>612</v>
      </c>
      <c r="E620" s="334">
        <v>4</v>
      </c>
      <c r="F620" s="336">
        <v>9</v>
      </c>
      <c r="G620" s="335">
        <f t="shared" si="31"/>
        <v>36</v>
      </c>
      <c r="H620" s="338" t="s">
        <v>3402</v>
      </c>
      <c r="I620" s="338"/>
    </row>
    <row r="621" spans="1:9" s="121" customFormat="1" ht="21" customHeight="1">
      <c r="A621" s="333"/>
      <c r="B621" s="334" t="s">
        <v>1527</v>
      </c>
      <c r="C621" s="333" t="s">
        <v>1526</v>
      </c>
      <c r="D621" s="333" t="s">
        <v>612</v>
      </c>
      <c r="E621" s="334">
        <v>4</v>
      </c>
      <c r="F621" s="336">
        <v>6</v>
      </c>
      <c r="G621" s="335">
        <f t="shared" si="31"/>
        <v>24</v>
      </c>
      <c r="H621" s="338" t="s">
        <v>3403</v>
      </c>
      <c r="I621" s="338"/>
    </row>
    <row r="622" spans="1:9" s="121" customFormat="1" ht="21.75">
      <c r="A622" s="333"/>
      <c r="B622" s="334" t="s">
        <v>2015</v>
      </c>
      <c r="C622" s="333" t="s">
        <v>2014</v>
      </c>
      <c r="D622" s="333" t="s">
        <v>612</v>
      </c>
      <c r="E622" s="334">
        <v>2</v>
      </c>
      <c r="F622" s="336">
        <v>8</v>
      </c>
      <c r="G622" s="335">
        <f t="shared" si="31"/>
        <v>16</v>
      </c>
      <c r="H622" s="338" t="s">
        <v>3402</v>
      </c>
      <c r="I622" s="338"/>
    </row>
    <row r="623" spans="1:9" s="156" customFormat="1" ht="21" customHeight="1">
      <c r="A623" s="144" t="s">
        <v>1949</v>
      </c>
      <c r="B623" s="154"/>
      <c r="C623" s="155"/>
      <c r="D623" s="144" t="s">
        <v>276</v>
      </c>
      <c r="E623" s="153">
        <f>SUM(E624)</f>
        <v>28</v>
      </c>
      <c r="F623" s="153">
        <f>SUM(F624)</f>
        <v>100</v>
      </c>
      <c r="G623" s="153">
        <f>SUM(G624)</f>
        <v>378</v>
      </c>
      <c r="H623" s="153"/>
      <c r="I623" s="153"/>
    </row>
    <row r="624" spans="1:9" s="156" customFormat="1" ht="21" customHeight="1">
      <c r="A624" s="155"/>
      <c r="B624" s="154"/>
      <c r="C624" s="155"/>
      <c r="D624" s="144" t="s">
        <v>612</v>
      </c>
      <c r="E624" s="153">
        <f>SUM(E626:E631)</f>
        <v>28</v>
      </c>
      <c r="F624" s="153">
        <f>SUM(F626:F631)</f>
        <v>100</v>
      </c>
      <c r="G624" s="153">
        <f>SUM(G626:G631)</f>
        <v>378</v>
      </c>
      <c r="H624" s="153"/>
      <c r="I624" s="153"/>
    </row>
    <row r="625" spans="1:9" s="156" customFormat="1" ht="21" customHeight="1">
      <c r="A625" s="155"/>
      <c r="B625" s="154"/>
      <c r="C625" s="155"/>
      <c r="D625" s="144" t="s">
        <v>289</v>
      </c>
      <c r="E625" s="153"/>
      <c r="F625" s="153" t="s">
        <v>320</v>
      </c>
      <c r="G625" s="153" t="s">
        <v>320</v>
      </c>
      <c r="H625" s="153"/>
      <c r="I625" s="153"/>
    </row>
    <row r="626" spans="1:9" s="121" customFormat="1" ht="21" customHeight="1">
      <c r="A626" s="333"/>
      <c r="B626" s="334" t="s">
        <v>1322</v>
      </c>
      <c r="C626" s="333" t="s">
        <v>1323</v>
      </c>
      <c r="D626" s="333" t="s">
        <v>612</v>
      </c>
      <c r="E626" s="334">
        <v>2</v>
      </c>
      <c r="F626" s="336">
        <v>14</v>
      </c>
      <c r="G626" s="335">
        <f aca="true" t="shared" si="32" ref="G626:G631">SUM(E626*F626)</f>
        <v>28</v>
      </c>
      <c r="H626" s="338" t="s">
        <v>3404</v>
      </c>
      <c r="I626" s="338"/>
    </row>
    <row r="627" spans="1:9" s="121" customFormat="1" ht="21" customHeight="1">
      <c r="A627" s="333"/>
      <c r="B627" s="334" t="s">
        <v>2013</v>
      </c>
      <c r="C627" s="333" t="s">
        <v>2012</v>
      </c>
      <c r="D627" s="333" t="s">
        <v>612</v>
      </c>
      <c r="E627" s="334">
        <v>4</v>
      </c>
      <c r="F627" s="336">
        <v>33</v>
      </c>
      <c r="G627" s="335">
        <f t="shared" si="32"/>
        <v>132</v>
      </c>
      <c r="H627" s="338" t="s">
        <v>3404</v>
      </c>
      <c r="I627" s="338"/>
    </row>
    <row r="628" spans="1:9" s="121" customFormat="1" ht="21" customHeight="1">
      <c r="A628" s="333"/>
      <c r="B628" s="334" t="s">
        <v>1324</v>
      </c>
      <c r="C628" s="333" t="s">
        <v>408</v>
      </c>
      <c r="D628" s="333" t="s">
        <v>612</v>
      </c>
      <c r="E628" s="334">
        <v>4</v>
      </c>
      <c r="F628" s="336">
        <v>36</v>
      </c>
      <c r="G628" s="335">
        <f t="shared" si="32"/>
        <v>144</v>
      </c>
      <c r="H628" s="338" t="s">
        <v>3404</v>
      </c>
      <c r="I628" s="338"/>
    </row>
    <row r="629" spans="1:9" s="121" customFormat="1" ht="21" customHeight="1">
      <c r="A629" s="333"/>
      <c r="B629" s="334" t="s">
        <v>1326</v>
      </c>
      <c r="C629" s="333" t="s">
        <v>1325</v>
      </c>
      <c r="D629" s="333" t="s">
        <v>612</v>
      </c>
      <c r="E629" s="334">
        <v>4</v>
      </c>
      <c r="F629" s="336">
        <v>15</v>
      </c>
      <c r="G629" s="335">
        <f t="shared" si="32"/>
        <v>60</v>
      </c>
      <c r="H629" s="338" t="s">
        <v>3405</v>
      </c>
      <c r="I629" s="338"/>
    </row>
    <row r="630" spans="1:9" s="121" customFormat="1" ht="21" customHeight="1">
      <c r="A630" s="333"/>
      <c r="B630" s="334" t="s">
        <v>2907</v>
      </c>
      <c r="C630" s="333" t="s">
        <v>408</v>
      </c>
      <c r="D630" s="333" t="s">
        <v>612</v>
      </c>
      <c r="E630" s="334">
        <v>4</v>
      </c>
      <c r="F630" s="336">
        <v>1</v>
      </c>
      <c r="G630" s="335">
        <f t="shared" si="32"/>
        <v>4</v>
      </c>
      <c r="H630" s="338" t="s">
        <v>3404</v>
      </c>
      <c r="I630" s="338"/>
    </row>
    <row r="631" spans="1:9" s="121" customFormat="1" ht="21" customHeight="1">
      <c r="A631" s="333"/>
      <c r="B631" s="334" t="s">
        <v>2906</v>
      </c>
      <c r="C631" s="333" t="s">
        <v>655</v>
      </c>
      <c r="D631" s="333" t="s">
        <v>612</v>
      </c>
      <c r="E631" s="334">
        <v>10</v>
      </c>
      <c r="F631" s="336">
        <v>1</v>
      </c>
      <c r="G631" s="335">
        <f t="shared" si="32"/>
        <v>10</v>
      </c>
      <c r="H631" s="338" t="s">
        <v>3110</v>
      </c>
      <c r="I631" s="338"/>
    </row>
    <row r="632" spans="1:9" s="156" customFormat="1" ht="21" customHeight="1">
      <c r="A632" s="144" t="s">
        <v>1950</v>
      </c>
      <c r="B632" s="154"/>
      <c r="C632" s="155"/>
      <c r="D632" s="144" t="s">
        <v>276</v>
      </c>
      <c r="E632" s="153">
        <f>SUM(E633)</f>
        <v>54</v>
      </c>
      <c r="F632" s="153">
        <f>SUM(F633:F634)</f>
        <v>235</v>
      </c>
      <c r="G632" s="153">
        <f>SUM(G633:G634)</f>
        <v>784</v>
      </c>
      <c r="H632" s="153"/>
      <c r="I632" s="153"/>
    </row>
    <row r="633" spans="1:9" s="156" customFormat="1" ht="21" customHeight="1">
      <c r="A633" s="155"/>
      <c r="B633" s="154"/>
      <c r="C633" s="155"/>
      <c r="D633" s="144" t="s">
        <v>612</v>
      </c>
      <c r="E633" s="153">
        <f>SUM(E635:E649)</f>
        <v>54</v>
      </c>
      <c r="F633" s="153">
        <f>SUM(F635:F649)</f>
        <v>235</v>
      </c>
      <c r="G633" s="153">
        <f>SUM(G635:G649)</f>
        <v>784</v>
      </c>
      <c r="H633" s="153"/>
      <c r="I633" s="153"/>
    </row>
    <row r="634" spans="1:9" s="156" customFormat="1" ht="21" customHeight="1">
      <c r="A634" s="155"/>
      <c r="B634" s="154"/>
      <c r="C634" s="155"/>
      <c r="D634" s="144" t="s">
        <v>289</v>
      </c>
      <c r="E634" s="153"/>
      <c r="F634" s="153" t="s">
        <v>320</v>
      </c>
      <c r="G634" s="153" t="s">
        <v>320</v>
      </c>
      <c r="H634" s="153"/>
      <c r="I634" s="153"/>
    </row>
    <row r="635" spans="1:9" s="121" customFormat="1" ht="21" customHeight="1">
      <c r="A635" s="333"/>
      <c r="B635" s="334" t="s">
        <v>2901</v>
      </c>
      <c r="C635" s="333" t="s">
        <v>2579</v>
      </c>
      <c r="D635" s="333" t="s">
        <v>612</v>
      </c>
      <c r="E635" s="334">
        <v>4</v>
      </c>
      <c r="F635" s="336">
        <v>1</v>
      </c>
      <c r="G635" s="335">
        <f aca="true" t="shared" si="33" ref="G635:G649">SUM(E635*F635)</f>
        <v>4</v>
      </c>
      <c r="H635" s="338" t="s">
        <v>3406</v>
      </c>
      <c r="I635" s="338"/>
    </row>
    <row r="636" spans="1:9" s="121" customFormat="1" ht="21" customHeight="1">
      <c r="A636" s="333"/>
      <c r="B636" s="334" t="s">
        <v>1328</v>
      </c>
      <c r="C636" s="333" t="s">
        <v>1327</v>
      </c>
      <c r="D636" s="333" t="s">
        <v>612</v>
      </c>
      <c r="E636" s="334">
        <v>2</v>
      </c>
      <c r="F636" s="336">
        <v>15</v>
      </c>
      <c r="G636" s="335">
        <f t="shared" si="33"/>
        <v>30</v>
      </c>
      <c r="H636" s="338" t="s">
        <v>3407</v>
      </c>
      <c r="I636" s="162"/>
    </row>
    <row r="637" spans="1:9" s="121" customFormat="1" ht="21" customHeight="1">
      <c r="A637" s="333"/>
      <c r="B637" s="334" t="s">
        <v>1767</v>
      </c>
      <c r="C637" s="333" t="s">
        <v>1766</v>
      </c>
      <c r="D637" s="333" t="s">
        <v>612</v>
      </c>
      <c r="E637" s="334">
        <v>4</v>
      </c>
      <c r="F637" s="336">
        <v>2</v>
      </c>
      <c r="G637" s="335">
        <f t="shared" si="33"/>
        <v>8</v>
      </c>
      <c r="H637" s="338" t="s">
        <v>3406</v>
      </c>
      <c r="I637" s="338"/>
    </row>
    <row r="638" spans="1:9" s="121" customFormat="1" ht="21" customHeight="1">
      <c r="A638" s="333"/>
      <c r="B638" s="334" t="s">
        <v>1329</v>
      </c>
      <c r="C638" s="333" t="s">
        <v>405</v>
      </c>
      <c r="D638" s="333" t="s">
        <v>612</v>
      </c>
      <c r="E638" s="334">
        <v>2</v>
      </c>
      <c r="F638" s="336">
        <v>14</v>
      </c>
      <c r="G638" s="335">
        <f t="shared" si="33"/>
        <v>28</v>
      </c>
      <c r="H638" s="338" t="s">
        <v>3406</v>
      </c>
      <c r="I638" s="338"/>
    </row>
    <row r="639" spans="1:9" s="121" customFormat="1" ht="21" customHeight="1">
      <c r="A639" s="333"/>
      <c r="B639" s="334" t="s">
        <v>1330</v>
      </c>
      <c r="C639" s="333" t="s">
        <v>181</v>
      </c>
      <c r="D639" s="333" t="s">
        <v>612</v>
      </c>
      <c r="E639" s="334">
        <v>2</v>
      </c>
      <c r="F639" s="336">
        <v>14</v>
      </c>
      <c r="G639" s="335">
        <f t="shared" si="33"/>
        <v>28</v>
      </c>
      <c r="H639" s="338" t="s">
        <v>3406</v>
      </c>
      <c r="I639" s="338"/>
    </row>
    <row r="640" spans="1:9" s="121" customFormat="1" ht="21" customHeight="1">
      <c r="A640" s="333"/>
      <c r="B640" s="334" t="s">
        <v>2681</v>
      </c>
      <c r="C640" s="333" t="s">
        <v>2680</v>
      </c>
      <c r="D640" s="333" t="s">
        <v>612</v>
      </c>
      <c r="E640" s="334">
        <v>4</v>
      </c>
      <c r="F640" s="336">
        <v>15</v>
      </c>
      <c r="G640" s="335">
        <f t="shared" si="33"/>
        <v>60</v>
      </c>
      <c r="H640" s="338" t="s">
        <v>3406</v>
      </c>
      <c r="I640" s="338"/>
    </row>
    <row r="641" spans="1:9" s="121" customFormat="1" ht="21" customHeight="1">
      <c r="A641" s="333"/>
      <c r="B641" s="334" t="s">
        <v>2578</v>
      </c>
      <c r="C641" s="333" t="s">
        <v>2579</v>
      </c>
      <c r="D641" s="333" t="s">
        <v>612</v>
      </c>
      <c r="E641" s="334">
        <v>4</v>
      </c>
      <c r="F641" s="336">
        <v>10</v>
      </c>
      <c r="G641" s="335">
        <f t="shared" si="33"/>
        <v>40</v>
      </c>
      <c r="H641" s="338" t="s">
        <v>3407</v>
      </c>
      <c r="I641" s="338"/>
    </row>
    <row r="642" spans="1:9" s="121" customFormat="1" ht="21" customHeight="1">
      <c r="A642" s="333"/>
      <c r="B642" s="334" t="s">
        <v>2011</v>
      </c>
      <c r="C642" s="333" t="s">
        <v>2009</v>
      </c>
      <c r="D642" s="333" t="s">
        <v>612</v>
      </c>
      <c r="E642" s="334">
        <v>4</v>
      </c>
      <c r="F642" s="336">
        <v>15</v>
      </c>
      <c r="G642" s="335">
        <f t="shared" si="33"/>
        <v>60</v>
      </c>
      <c r="H642" s="338" t="s">
        <v>3406</v>
      </c>
      <c r="I642" s="338"/>
    </row>
    <row r="643" spans="1:9" s="121" customFormat="1" ht="21" customHeight="1">
      <c r="A643" s="333"/>
      <c r="B643" s="334" t="s">
        <v>2010</v>
      </c>
      <c r="C643" s="333" t="s">
        <v>183</v>
      </c>
      <c r="D643" s="333" t="s">
        <v>612</v>
      </c>
      <c r="E643" s="334">
        <v>4</v>
      </c>
      <c r="F643" s="336">
        <v>13</v>
      </c>
      <c r="G643" s="335">
        <f t="shared" si="33"/>
        <v>52</v>
      </c>
      <c r="H643" s="338" t="s">
        <v>3406</v>
      </c>
      <c r="I643" s="338"/>
    </row>
    <row r="644" spans="1:9" s="121" customFormat="1" ht="21" customHeight="1">
      <c r="A644" s="333"/>
      <c r="B644" s="334" t="s">
        <v>2199</v>
      </c>
      <c r="C644" s="333" t="s">
        <v>2198</v>
      </c>
      <c r="D644" s="333" t="s">
        <v>612</v>
      </c>
      <c r="E644" s="334">
        <v>2</v>
      </c>
      <c r="F644" s="336">
        <v>28</v>
      </c>
      <c r="G644" s="335">
        <f t="shared" si="33"/>
        <v>56</v>
      </c>
      <c r="H644" s="338" t="s">
        <v>3407</v>
      </c>
      <c r="I644" s="338"/>
    </row>
    <row r="645" spans="1:9" s="121" customFormat="1" ht="21" customHeight="1">
      <c r="A645" s="333"/>
      <c r="B645" s="334" t="s">
        <v>1763</v>
      </c>
      <c r="C645" s="333" t="s">
        <v>1762</v>
      </c>
      <c r="D645" s="333" t="s">
        <v>612</v>
      </c>
      <c r="E645" s="334">
        <v>4</v>
      </c>
      <c r="F645" s="336">
        <v>11</v>
      </c>
      <c r="G645" s="335">
        <f t="shared" si="33"/>
        <v>44</v>
      </c>
      <c r="H645" s="338" t="s">
        <v>3406</v>
      </c>
      <c r="I645" s="338"/>
    </row>
    <row r="646" spans="1:9" s="125" customFormat="1" ht="21" customHeight="1">
      <c r="A646" s="355"/>
      <c r="B646" s="356" t="s">
        <v>1320</v>
      </c>
      <c r="C646" s="355" t="s">
        <v>1321</v>
      </c>
      <c r="D646" s="355" t="s">
        <v>612</v>
      </c>
      <c r="E646" s="356">
        <v>4</v>
      </c>
      <c r="F646" s="357">
        <v>74</v>
      </c>
      <c r="G646" s="358">
        <f t="shared" si="33"/>
        <v>296</v>
      </c>
      <c r="H646" s="364" t="s">
        <v>3835</v>
      </c>
      <c r="I646" s="364"/>
    </row>
    <row r="647" spans="1:9" s="125" customFormat="1" ht="21" customHeight="1">
      <c r="A647" s="355"/>
      <c r="B647" s="356" t="s">
        <v>1530</v>
      </c>
      <c r="C647" s="355" t="s">
        <v>625</v>
      </c>
      <c r="D647" s="355" t="s">
        <v>612</v>
      </c>
      <c r="E647" s="356">
        <v>2</v>
      </c>
      <c r="F647" s="357">
        <v>3</v>
      </c>
      <c r="G647" s="358">
        <f t="shared" si="33"/>
        <v>6</v>
      </c>
      <c r="H647" s="364" t="s">
        <v>3836</v>
      </c>
      <c r="I647" s="359"/>
    </row>
    <row r="648" spans="1:9" s="125" customFormat="1" ht="21" customHeight="1">
      <c r="A648" s="355"/>
      <c r="B648" s="356" t="s">
        <v>2206</v>
      </c>
      <c r="C648" s="355" t="s">
        <v>629</v>
      </c>
      <c r="D648" s="355" t="s">
        <v>612</v>
      </c>
      <c r="E648" s="356">
        <v>10</v>
      </c>
      <c r="F648" s="357">
        <v>4</v>
      </c>
      <c r="G648" s="358">
        <f t="shared" si="33"/>
        <v>40</v>
      </c>
      <c r="H648" s="364" t="s">
        <v>3836</v>
      </c>
      <c r="I648" s="359"/>
    </row>
    <row r="649" spans="1:9" s="121" customFormat="1" ht="21" customHeight="1">
      <c r="A649" s="333"/>
      <c r="B649" s="334" t="s">
        <v>2904</v>
      </c>
      <c r="C649" s="333" t="s">
        <v>2905</v>
      </c>
      <c r="D649" s="333" t="s">
        <v>612</v>
      </c>
      <c r="E649" s="334">
        <v>2</v>
      </c>
      <c r="F649" s="336">
        <v>16</v>
      </c>
      <c r="G649" s="335">
        <f t="shared" si="33"/>
        <v>32</v>
      </c>
      <c r="H649" s="338" t="s">
        <v>3906</v>
      </c>
      <c r="I649" s="162"/>
    </row>
    <row r="650" spans="1:9" s="156" customFormat="1" ht="21" customHeight="1">
      <c r="A650" s="144" t="s">
        <v>366</v>
      </c>
      <c r="B650" s="154"/>
      <c r="C650" s="155"/>
      <c r="D650" s="144" t="s">
        <v>276</v>
      </c>
      <c r="E650" s="153">
        <f>SUM(E651)</f>
        <v>22</v>
      </c>
      <c r="F650" s="153">
        <f>SUM(F651)</f>
        <v>17</v>
      </c>
      <c r="G650" s="153">
        <f>SUM(G651)</f>
        <v>80</v>
      </c>
      <c r="H650" s="153"/>
      <c r="I650" s="153"/>
    </row>
    <row r="651" spans="1:9" s="156" customFormat="1" ht="21" customHeight="1">
      <c r="A651" s="155"/>
      <c r="B651" s="154"/>
      <c r="C651" s="155"/>
      <c r="D651" s="144" t="s">
        <v>612</v>
      </c>
      <c r="E651" s="153">
        <f>SUM(E653:E656)</f>
        <v>22</v>
      </c>
      <c r="F651" s="153">
        <f>SUM(F653:F656)</f>
        <v>17</v>
      </c>
      <c r="G651" s="153">
        <f>SUM(G653:G656)</f>
        <v>80</v>
      </c>
      <c r="H651" s="153"/>
      <c r="I651" s="153"/>
    </row>
    <row r="652" spans="1:9" s="156" customFormat="1" ht="21" customHeight="1">
      <c r="A652" s="155"/>
      <c r="B652" s="154"/>
      <c r="C652" s="155"/>
      <c r="D652" s="144" t="s">
        <v>289</v>
      </c>
      <c r="E652" s="153"/>
      <c r="F652" s="153"/>
      <c r="G652" s="153"/>
      <c r="H652" s="153"/>
      <c r="I652" s="153"/>
    </row>
    <row r="653" spans="1:9" s="121" customFormat="1" ht="21" customHeight="1">
      <c r="A653" s="333"/>
      <c r="B653" s="334" t="s">
        <v>1319</v>
      </c>
      <c r="C653" s="333" t="s">
        <v>410</v>
      </c>
      <c r="D653" s="333" t="s">
        <v>612</v>
      </c>
      <c r="E653" s="334">
        <v>4</v>
      </c>
      <c r="F653" s="336">
        <v>7</v>
      </c>
      <c r="G653" s="335">
        <f>SUM(E653*F653)</f>
        <v>28</v>
      </c>
      <c r="H653" s="338" t="s">
        <v>3408</v>
      </c>
      <c r="I653" s="338"/>
    </row>
    <row r="654" spans="1:9" s="121" customFormat="1" ht="21" customHeight="1">
      <c r="A654" s="333"/>
      <c r="B654" s="334" t="s">
        <v>187</v>
      </c>
      <c r="C654" s="333" t="s">
        <v>2577</v>
      </c>
      <c r="D654" s="333" t="s">
        <v>612</v>
      </c>
      <c r="E654" s="334">
        <v>4</v>
      </c>
      <c r="F654" s="336">
        <v>3</v>
      </c>
      <c r="G654" s="335">
        <f>SUM(E654*F654)</f>
        <v>12</v>
      </c>
      <c r="H654" s="338" t="s">
        <v>3408</v>
      </c>
      <c r="I654" s="338"/>
    </row>
    <row r="655" spans="1:9" s="121" customFormat="1" ht="21" customHeight="1">
      <c r="A655" s="333"/>
      <c r="B655" s="334" t="s">
        <v>2908</v>
      </c>
      <c r="C655" s="333" t="s">
        <v>39</v>
      </c>
      <c r="D655" s="333" t="s">
        <v>612</v>
      </c>
      <c r="E655" s="334">
        <v>4</v>
      </c>
      <c r="F655" s="336">
        <v>5</v>
      </c>
      <c r="G655" s="335">
        <f>SUM(E655*F655)</f>
        <v>20</v>
      </c>
      <c r="H655" s="338" t="s">
        <v>3408</v>
      </c>
      <c r="I655" s="338"/>
    </row>
    <row r="656" spans="1:9" s="121" customFormat="1" ht="21" customHeight="1">
      <c r="A656" s="333"/>
      <c r="B656" s="334" t="s">
        <v>2359</v>
      </c>
      <c r="C656" s="333" t="s">
        <v>629</v>
      </c>
      <c r="D656" s="333" t="s">
        <v>612</v>
      </c>
      <c r="E656" s="334">
        <v>10</v>
      </c>
      <c r="F656" s="336">
        <v>2</v>
      </c>
      <c r="G656" s="335">
        <f>SUM(E656*F656)</f>
        <v>20</v>
      </c>
      <c r="H656" s="338" t="s">
        <v>3110</v>
      </c>
      <c r="I656" s="162"/>
    </row>
    <row r="657" spans="1:9" s="156" customFormat="1" ht="21" customHeight="1">
      <c r="A657" s="144" t="s">
        <v>367</v>
      </c>
      <c r="B657" s="154"/>
      <c r="C657" s="155"/>
      <c r="D657" s="155" t="s">
        <v>276</v>
      </c>
      <c r="E657" s="153">
        <f>SUM(E658)</f>
        <v>36</v>
      </c>
      <c r="F657" s="153">
        <f>SUM(F658:F659)</f>
        <v>138</v>
      </c>
      <c r="G657" s="153">
        <f>SUM(G658:G659)</f>
        <v>490</v>
      </c>
      <c r="H657" s="153"/>
      <c r="I657" s="153"/>
    </row>
    <row r="658" spans="1:9" s="156" customFormat="1" ht="21" customHeight="1">
      <c r="A658" s="155"/>
      <c r="B658" s="154"/>
      <c r="C658" s="155"/>
      <c r="D658" s="155" t="s">
        <v>612</v>
      </c>
      <c r="E658" s="153">
        <f>SUM(E660:E669)</f>
        <v>36</v>
      </c>
      <c r="F658" s="153">
        <f>SUM(F660:F669)</f>
        <v>138</v>
      </c>
      <c r="G658" s="153">
        <f>SUM(G660:G669)</f>
        <v>490</v>
      </c>
      <c r="H658" s="153"/>
      <c r="I658" s="153"/>
    </row>
    <row r="659" spans="1:9" s="156" customFormat="1" ht="21" customHeight="1">
      <c r="A659" s="155"/>
      <c r="B659" s="154"/>
      <c r="C659" s="155"/>
      <c r="D659" s="155" t="s">
        <v>289</v>
      </c>
      <c r="E659" s="153"/>
      <c r="F659" s="153" t="s">
        <v>320</v>
      </c>
      <c r="G659" s="153" t="s">
        <v>320</v>
      </c>
      <c r="H659" s="153"/>
      <c r="I659" s="153"/>
    </row>
    <row r="660" spans="1:9" s="121" customFormat="1" ht="21" customHeight="1">
      <c r="A660" s="333"/>
      <c r="B660" s="334" t="s">
        <v>197</v>
      </c>
      <c r="C660" s="333" t="s">
        <v>196</v>
      </c>
      <c r="D660" s="333" t="s">
        <v>612</v>
      </c>
      <c r="E660" s="334">
        <v>4</v>
      </c>
      <c r="F660" s="336">
        <v>3</v>
      </c>
      <c r="G660" s="335">
        <f aca="true" t="shared" si="34" ref="G660:G668">SUM(E660*F660)</f>
        <v>12</v>
      </c>
      <c r="H660" s="338" t="s">
        <v>3409</v>
      </c>
      <c r="I660" s="338"/>
    </row>
    <row r="661" spans="1:9" s="121" customFormat="1" ht="21" customHeight="1">
      <c r="A661" s="333"/>
      <c r="B661" s="334" t="s">
        <v>513</v>
      </c>
      <c r="C661" s="333" t="s">
        <v>512</v>
      </c>
      <c r="D661" s="333" t="s">
        <v>612</v>
      </c>
      <c r="E661" s="334">
        <v>4</v>
      </c>
      <c r="F661" s="336">
        <v>11</v>
      </c>
      <c r="G661" s="335">
        <f t="shared" si="34"/>
        <v>44</v>
      </c>
      <c r="H661" s="338" t="s">
        <v>3409</v>
      </c>
      <c r="I661" s="338"/>
    </row>
    <row r="662" spans="1:9" s="121" customFormat="1" ht="21" customHeight="1">
      <c r="A662" s="333"/>
      <c r="B662" s="334" t="s">
        <v>511</v>
      </c>
      <c r="C662" s="333" t="s">
        <v>510</v>
      </c>
      <c r="D662" s="333" t="s">
        <v>612</v>
      </c>
      <c r="E662" s="334">
        <v>4</v>
      </c>
      <c r="F662" s="336">
        <v>2</v>
      </c>
      <c r="G662" s="335">
        <f t="shared" si="34"/>
        <v>8</v>
      </c>
      <c r="H662" s="338" t="s">
        <v>3409</v>
      </c>
      <c r="I662" s="338"/>
    </row>
    <row r="663" spans="1:9" s="121" customFormat="1" ht="21" customHeight="1">
      <c r="A663" s="333"/>
      <c r="B663" s="334" t="s">
        <v>509</v>
      </c>
      <c r="C663" s="333" t="s">
        <v>508</v>
      </c>
      <c r="D663" s="333" t="s">
        <v>612</v>
      </c>
      <c r="E663" s="334">
        <v>4</v>
      </c>
      <c r="F663" s="336">
        <v>24</v>
      </c>
      <c r="G663" s="335">
        <f t="shared" si="34"/>
        <v>96</v>
      </c>
      <c r="H663" s="338" t="s">
        <v>3409</v>
      </c>
      <c r="I663" s="338"/>
    </row>
    <row r="664" spans="1:9" s="121" customFormat="1" ht="21" customHeight="1">
      <c r="A664" s="333"/>
      <c r="B664" s="334" t="s">
        <v>507</v>
      </c>
      <c r="C664" s="333" t="s">
        <v>506</v>
      </c>
      <c r="D664" s="333" t="s">
        <v>612</v>
      </c>
      <c r="E664" s="334">
        <v>4</v>
      </c>
      <c r="F664" s="336">
        <v>36</v>
      </c>
      <c r="G664" s="335">
        <f t="shared" si="34"/>
        <v>144</v>
      </c>
      <c r="H664" s="338" t="s">
        <v>3409</v>
      </c>
      <c r="I664" s="338"/>
    </row>
    <row r="665" spans="1:9" s="121" customFormat="1" ht="21" customHeight="1">
      <c r="A665" s="333"/>
      <c r="B665" s="334" t="s">
        <v>423</v>
      </c>
      <c r="C665" s="333" t="s">
        <v>265</v>
      </c>
      <c r="D665" s="333" t="s">
        <v>612</v>
      </c>
      <c r="E665" s="334">
        <v>2</v>
      </c>
      <c r="F665" s="336">
        <v>2</v>
      </c>
      <c r="G665" s="335">
        <f t="shared" si="34"/>
        <v>4</v>
      </c>
      <c r="H665" s="338" t="s">
        <v>3409</v>
      </c>
      <c r="I665" s="338"/>
    </row>
    <row r="666" spans="1:9" s="121" customFormat="1" ht="21" customHeight="1">
      <c r="A666" s="333"/>
      <c r="B666" s="334" t="s">
        <v>2201</v>
      </c>
      <c r="C666" s="333" t="s">
        <v>2200</v>
      </c>
      <c r="D666" s="333" t="s">
        <v>612</v>
      </c>
      <c r="E666" s="334">
        <v>4</v>
      </c>
      <c r="F666" s="336">
        <v>12</v>
      </c>
      <c r="G666" s="335">
        <f t="shared" si="34"/>
        <v>48</v>
      </c>
      <c r="H666" s="338" t="s">
        <v>3410</v>
      </c>
      <c r="I666" s="338"/>
    </row>
    <row r="667" spans="1:9" s="121" customFormat="1" ht="21" customHeight="1">
      <c r="A667" s="333"/>
      <c r="B667" s="334" t="s">
        <v>41</v>
      </c>
      <c r="C667" s="333" t="s">
        <v>676</v>
      </c>
      <c r="D667" s="333" t="s">
        <v>612</v>
      </c>
      <c r="E667" s="334">
        <v>4</v>
      </c>
      <c r="F667" s="336">
        <v>3</v>
      </c>
      <c r="G667" s="335">
        <f t="shared" si="34"/>
        <v>12</v>
      </c>
      <c r="H667" s="338" t="s">
        <v>3409</v>
      </c>
      <c r="I667" s="338"/>
    </row>
    <row r="668" spans="1:9" s="121" customFormat="1" ht="21" customHeight="1">
      <c r="A668" s="333"/>
      <c r="B668" s="334" t="s">
        <v>505</v>
      </c>
      <c r="C668" s="333" t="s">
        <v>504</v>
      </c>
      <c r="D668" s="333" t="s">
        <v>612</v>
      </c>
      <c r="E668" s="334">
        <v>2</v>
      </c>
      <c r="F668" s="336">
        <v>29</v>
      </c>
      <c r="G668" s="335">
        <f t="shared" si="34"/>
        <v>58</v>
      </c>
      <c r="H668" s="338" t="s">
        <v>3409</v>
      </c>
      <c r="I668" s="338"/>
    </row>
    <row r="669" spans="1:9" s="121" customFormat="1" ht="21" customHeight="1">
      <c r="A669" s="333"/>
      <c r="B669" s="334" t="s">
        <v>2902</v>
      </c>
      <c r="C669" s="333" t="s">
        <v>2903</v>
      </c>
      <c r="D669" s="333" t="s">
        <v>612</v>
      </c>
      <c r="E669" s="334">
        <v>4</v>
      </c>
      <c r="F669" s="336">
        <v>16</v>
      </c>
      <c r="G669" s="335">
        <f>SUM(E669*F669)</f>
        <v>64</v>
      </c>
      <c r="H669" s="338" t="s">
        <v>3907</v>
      </c>
      <c r="I669" s="162"/>
    </row>
    <row r="670" spans="1:9" s="143" customFormat="1" ht="21" customHeight="1">
      <c r="A670" s="140" t="s">
        <v>626</v>
      </c>
      <c r="B670" s="141"/>
      <c r="C670" s="140"/>
      <c r="D670" s="140" t="s">
        <v>276</v>
      </c>
      <c r="E670" s="142">
        <f>SUM(E673+E710+E731+E771)</f>
        <v>249</v>
      </c>
      <c r="F670" s="142">
        <f aca="true" t="shared" si="35" ref="F670:G672">SUM(F673,F710,F731,F771)</f>
        <v>5921</v>
      </c>
      <c r="G670" s="142">
        <f t="shared" si="35"/>
        <v>16487</v>
      </c>
      <c r="H670" s="142"/>
      <c r="I670" s="142"/>
    </row>
    <row r="671" spans="1:9" s="143" customFormat="1" ht="21" customHeight="1">
      <c r="A671" s="140"/>
      <c r="B671" s="141"/>
      <c r="C671" s="140"/>
      <c r="D671" s="140" t="s">
        <v>626</v>
      </c>
      <c r="E671" s="142">
        <f>SUM(E674,E711,E732,E772,E792)</f>
        <v>249</v>
      </c>
      <c r="F671" s="142">
        <f t="shared" si="35"/>
        <v>290</v>
      </c>
      <c r="G671" s="142">
        <f t="shared" si="35"/>
        <v>824</v>
      </c>
      <c r="H671" s="142"/>
      <c r="I671" s="142"/>
    </row>
    <row r="672" spans="1:9" s="143" customFormat="1" ht="21" customHeight="1">
      <c r="A672" s="140"/>
      <c r="B672" s="141"/>
      <c r="C672" s="140"/>
      <c r="D672" s="140" t="s">
        <v>289</v>
      </c>
      <c r="E672" s="142"/>
      <c r="F672" s="142">
        <f t="shared" si="35"/>
        <v>5631</v>
      </c>
      <c r="G672" s="142">
        <f t="shared" si="35"/>
        <v>15663</v>
      </c>
      <c r="H672" s="142"/>
      <c r="I672" s="142"/>
    </row>
    <row r="673" spans="1:9" s="143" customFormat="1" ht="21" customHeight="1">
      <c r="A673" s="144" t="s">
        <v>368</v>
      </c>
      <c r="B673" s="145"/>
      <c r="C673" s="144"/>
      <c r="D673" s="144" t="s">
        <v>276</v>
      </c>
      <c r="E673" s="153">
        <f>SUM(E674)</f>
        <v>77</v>
      </c>
      <c r="F673" s="153">
        <f>SUM(F676+F689)</f>
        <v>1666</v>
      </c>
      <c r="G673" s="153">
        <f>SUM(G676+G689)</f>
        <v>5261</v>
      </c>
      <c r="H673" s="153"/>
      <c r="I673" s="153"/>
    </row>
    <row r="674" spans="1:9" s="143" customFormat="1" ht="21" customHeight="1">
      <c r="A674" s="144"/>
      <c r="B674" s="145"/>
      <c r="C674" s="144"/>
      <c r="D674" s="144" t="s">
        <v>626</v>
      </c>
      <c r="E674" s="153">
        <f>SUM(E676+E690)</f>
        <v>77</v>
      </c>
      <c r="F674" s="153">
        <f>SUM(F676+F690)</f>
        <v>98</v>
      </c>
      <c r="G674" s="153">
        <f>SUM(G676+G690)</f>
        <v>294</v>
      </c>
      <c r="H674" s="153"/>
      <c r="I674" s="153"/>
    </row>
    <row r="675" spans="1:9" s="143" customFormat="1" ht="21" customHeight="1">
      <c r="A675" s="144"/>
      <c r="B675" s="145"/>
      <c r="C675" s="144"/>
      <c r="D675" s="144" t="s">
        <v>289</v>
      </c>
      <c r="E675" s="153"/>
      <c r="F675" s="153">
        <f>SUM(F691)</f>
        <v>1568</v>
      </c>
      <c r="G675" s="153">
        <f>SUM(G691)</f>
        <v>4967</v>
      </c>
      <c r="H675" s="153"/>
      <c r="I675" s="153"/>
    </row>
    <row r="676" spans="1:9" s="271" customFormat="1" ht="21" customHeight="1">
      <c r="A676" s="289" t="s">
        <v>2805</v>
      </c>
      <c r="B676" s="290"/>
      <c r="C676" s="289"/>
      <c r="D676" s="289" t="s">
        <v>626</v>
      </c>
      <c r="E676" s="290">
        <f>SUM(E677:E688)</f>
        <v>42</v>
      </c>
      <c r="F676" s="290">
        <f>SUM(F677:F686)</f>
        <v>47</v>
      </c>
      <c r="G676" s="329">
        <f>SUM(G677:G686)</f>
        <v>164</v>
      </c>
      <c r="H676" s="315"/>
      <c r="I676" s="315"/>
    </row>
    <row r="677" spans="1:9" s="121" customFormat="1" ht="21" customHeight="1">
      <c r="A677" s="373"/>
      <c r="B677" s="374" t="s">
        <v>1612</v>
      </c>
      <c r="C677" s="373" t="s">
        <v>1613</v>
      </c>
      <c r="D677" s="373" t="s">
        <v>626</v>
      </c>
      <c r="E677" s="374">
        <v>4</v>
      </c>
      <c r="F677" s="375">
        <v>6</v>
      </c>
      <c r="G677" s="376">
        <f aca="true" t="shared" si="36" ref="G677:G686">SUM(E677*F677)</f>
        <v>24</v>
      </c>
      <c r="H677" s="384" t="s">
        <v>3451</v>
      </c>
      <c r="I677" s="384"/>
    </row>
    <row r="678" spans="1:9" s="121" customFormat="1" ht="21" customHeight="1">
      <c r="A678" s="373"/>
      <c r="B678" s="374" t="s">
        <v>1616</v>
      </c>
      <c r="C678" s="373" t="s">
        <v>1617</v>
      </c>
      <c r="D678" s="373" t="s">
        <v>626</v>
      </c>
      <c r="E678" s="374">
        <v>4</v>
      </c>
      <c r="F678" s="375">
        <v>6</v>
      </c>
      <c r="G678" s="376">
        <f t="shared" si="36"/>
        <v>24</v>
      </c>
      <c r="H678" s="384" t="s">
        <v>3451</v>
      </c>
      <c r="I678" s="384"/>
    </row>
    <row r="679" spans="1:9" s="121" customFormat="1" ht="21" customHeight="1">
      <c r="A679" s="333"/>
      <c r="B679" s="334" t="s">
        <v>2561</v>
      </c>
      <c r="C679" s="333" t="s">
        <v>2562</v>
      </c>
      <c r="D679" s="333" t="s">
        <v>626</v>
      </c>
      <c r="E679" s="334">
        <v>4</v>
      </c>
      <c r="F679" s="336">
        <v>3</v>
      </c>
      <c r="G679" s="335">
        <f t="shared" si="36"/>
        <v>12</v>
      </c>
      <c r="H679" s="384" t="s">
        <v>3452</v>
      </c>
      <c r="I679" s="384"/>
    </row>
    <row r="680" spans="1:9" s="121" customFormat="1" ht="21" customHeight="1">
      <c r="A680" s="333"/>
      <c r="B680" s="334" t="s">
        <v>1620</v>
      </c>
      <c r="C680" s="333" t="s">
        <v>1621</v>
      </c>
      <c r="D680" s="333" t="s">
        <v>626</v>
      </c>
      <c r="E680" s="334">
        <v>4</v>
      </c>
      <c r="F680" s="336">
        <v>6</v>
      </c>
      <c r="G680" s="335">
        <f t="shared" si="36"/>
        <v>24</v>
      </c>
      <c r="H680" s="384" t="s">
        <v>3451</v>
      </c>
      <c r="I680" s="384"/>
    </row>
    <row r="681" spans="1:9" s="121" customFormat="1" ht="21" customHeight="1">
      <c r="A681" s="333"/>
      <c r="B681" s="334" t="s">
        <v>2093</v>
      </c>
      <c r="C681" s="333" t="s">
        <v>2092</v>
      </c>
      <c r="D681" s="333" t="s">
        <v>626</v>
      </c>
      <c r="E681" s="334">
        <v>4</v>
      </c>
      <c r="F681" s="336">
        <v>6</v>
      </c>
      <c r="G681" s="335">
        <f t="shared" si="36"/>
        <v>24</v>
      </c>
      <c r="H681" s="384" t="s">
        <v>3451</v>
      </c>
      <c r="I681" s="384"/>
    </row>
    <row r="682" spans="1:9" s="121" customFormat="1" ht="21" customHeight="1">
      <c r="A682" s="333"/>
      <c r="B682" s="334" t="s">
        <v>2400</v>
      </c>
      <c r="C682" s="333" t="s">
        <v>2399</v>
      </c>
      <c r="D682" s="333" t="s">
        <v>626</v>
      </c>
      <c r="E682" s="334">
        <v>4</v>
      </c>
      <c r="F682" s="336">
        <v>2</v>
      </c>
      <c r="G682" s="335">
        <f t="shared" si="36"/>
        <v>8</v>
      </c>
      <c r="H682" s="384" t="s">
        <v>3452</v>
      </c>
      <c r="I682" s="384"/>
    </row>
    <row r="683" spans="1:9" s="121" customFormat="1" ht="21" customHeight="1">
      <c r="A683" s="333"/>
      <c r="B683" s="334" t="s">
        <v>2563</v>
      </c>
      <c r="C683" s="333" t="s">
        <v>2564</v>
      </c>
      <c r="D683" s="333" t="s">
        <v>626</v>
      </c>
      <c r="E683" s="334">
        <v>4</v>
      </c>
      <c r="F683" s="336">
        <v>4</v>
      </c>
      <c r="G683" s="335">
        <f t="shared" si="36"/>
        <v>16</v>
      </c>
      <c r="H683" s="384" t="s">
        <v>3452</v>
      </c>
      <c r="I683" s="384"/>
    </row>
    <row r="684" spans="1:9" s="121" customFormat="1" ht="21" customHeight="1">
      <c r="A684" s="333"/>
      <c r="B684" s="334" t="s">
        <v>2753</v>
      </c>
      <c r="C684" s="333" t="s">
        <v>2752</v>
      </c>
      <c r="D684" s="333" t="s">
        <v>626</v>
      </c>
      <c r="E684" s="334">
        <v>4</v>
      </c>
      <c r="F684" s="336">
        <v>2</v>
      </c>
      <c r="G684" s="335">
        <f t="shared" si="36"/>
        <v>8</v>
      </c>
      <c r="H684" s="384" t="s">
        <v>3452</v>
      </c>
      <c r="I684" s="384"/>
    </row>
    <row r="685" spans="1:10" s="121" customFormat="1" ht="21" customHeight="1">
      <c r="A685" s="333"/>
      <c r="B685" s="334" t="s">
        <v>2552</v>
      </c>
      <c r="C685" s="333" t="s">
        <v>265</v>
      </c>
      <c r="D685" s="333" t="s">
        <v>626</v>
      </c>
      <c r="E685" s="334">
        <v>2</v>
      </c>
      <c r="F685" s="336">
        <v>6</v>
      </c>
      <c r="G685" s="335">
        <f t="shared" si="36"/>
        <v>12</v>
      </c>
      <c r="H685" s="384" t="s">
        <v>3453</v>
      </c>
      <c r="I685" s="384"/>
      <c r="J685" s="121">
        <v>4</v>
      </c>
    </row>
    <row r="686" spans="1:10" s="121" customFormat="1" ht="21" customHeight="1">
      <c r="A686" s="333"/>
      <c r="B686" s="334" t="s">
        <v>2553</v>
      </c>
      <c r="C686" s="333" t="s">
        <v>2554</v>
      </c>
      <c r="D686" s="333" t="s">
        <v>626</v>
      </c>
      <c r="E686" s="334">
        <v>2</v>
      </c>
      <c r="F686" s="336">
        <v>6</v>
      </c>
      <c r="G686" s="335">
        <f t="shared" si="36"/>
        <v>12</v>
      </c>
      <c r="H686" s="384" t="s">
        <v>3453</v>
      </c>
      <c r="I686" s="384"/>
      <c r="J686" s="121">
        <v>4</v>
      </c>
    </row>
    <row r="687" spans="1:9" s="121" customFormat="1" ht="21" customHeight="1">
      <c r="A687" s="333"/>
      <c r="B687" s="334" t="s">
        <v>777</v>
      </c>
      <c r="C687" s="333" t="s">
        <v>776</v>
      </c>
      <c r="D687" s="333" t="s">
        <v>626</v>
      </c>
      <c r="E687" s="334">
        <v>4</v>
      </c>
      <c r="F687" s="336">
        <v>4</v>
      </c>
      <c r="G687" s="336">
        <f>SUM(E687*F687)</f>
        <v>16</v>
      </c>
      <c r="H687" s="384" t="s">
        <v>3452</v>
      </c>
      <c r="I687" s="384"/>
    </row>
    <row r="688" spans="1:9" s="121" customFormat="1" ht="21" customHeight="1">
      <c r="A688" s="333"/>
      <c r="B688" s="334" t="s">
        <v>3089</v>
      </c>
      <c r="C688" s="333" t="s">
        <v>3088</v>
      </c>
      <c r="D688" s="333" t="s">
        <v>626</v>
      </c>
      <c r="E688" s="334">
        <v>2</v>
      </c>
      <c r="F688" s="336">
        <v>23</v>
      </c>
      <c r="G688" s="336">
        <f>SUM(E688*F688)</f>
        <v>46</v>
      </c>
      <c r="H688" s="384" t="s">
        <v>3453</v>
      </c>
      <c r="I688" s="384"/>
    </row>
    <row r="689" spans="1:9" s="271" customFormat="1" ht="21" customHeight="1">
      <c r="A689" s="289" t="s">
        <v>2807</v>
      </c>
      <c r="B689" s="290"/>
      <c r="C689" s="289"/>
      <c r="D689" s="289" t="s">
        <v>276</v>
      </c>
      <c r="E689" s="290">
        <f>SUM(E690)</f>
        <v>35</v>
      </c>
      <c r="F689" s="291">
        <f>SUM(F692,F695,F698,F701:F709)</f>
        <v>1619</v>
      </c>
      <c r="G689" s="291">
        <f>SUM(G692,G695,G698,G701:G709)</f>
        <v>5097</v>
      </c>
      <c r="H689" s="317"/>
      <c r="I689" s="317"/>
    </row>
    <row r="690" spans="1:9" s="271" customFormat="1" ht="21" customHeight="1">
      <c r="A690" s="289"/>
      <c r="B690" s="290"/>
      <c r="C690" s="289"/>
      <c r="D690" s="289" t="s">
        <v>626</v>
      </c>
      <c r="E690" s="290">
        <f>SUM(E693,E696,E699,E701:E709)</f>
        <v>35</v>
      </c>
      <c r="F690" s="291">
        <f>SUM(F693,F696,F699)</f>
        <v>51</v>
      </c>
      <c r="G690" s="291">
        <f>SUM(G693,G696,G699)</f>
        <v>130</v>
      </c>
      <c r="H690" s="317"/>
      <c r="I690" s="317"/>
    </row>
    <row r="691" spans="1:9" s="271" customFormat="1" ht="21" customHeight="1">
      <c r="A691" s="289"/>
      <c r="B691" s="290"/>
      <c r="C691" s="289"/>
      <c r="D691" s="289" t="s">
        <v>289</v>
      </c>
      <c r="E691" s="290"/>
      <c r="F691" s="291">
        <f>SUM(F694,F697,F700:F709)</f>
        <v>1568</v>
      </c>
      <c r="G691" s="291">
        <f>SUM(G694,G697,G700:G709)</f>
        <v>4967</v>
      </c>
      <c r="H691" s="317"/>
      <c r="I691" s="317"/>
    </row>
    <row r="692" spans="1:9" s="121" customFormat="1" ht="21" customHeight="1">
      <c r="A692" s="373"/>
      <c r="B692" s="374" t="s">
        <v>2091</v>
      </c>
      <c r="C692" s="373" t="s">
        <v>2090</v>
      </c>
      <c r="D692" s="373" t="s">
        <v>276</v>
      </c>
      <c r="E692" s="374">
        <v>4</v>
      </c>
      <c r="F692" s="375">
        <f>SUM(F693:F694)</f>
        <v>388</v>
      </c>
      <c r="G692" s="376">
        <f aca="true" t="shared" si="37" ref="G692:G697">SUM(E692*F692)</f>
        <v>1552</v>
      </c>
      <c r="H692" s="384" t="s">
        <v>3401</v>
      </c>
      <c r="I692" s="384"/>
    </row>
    <row r="693" spans="1:9" s="121" customFormat="1" ht="21" customHeight="1">
      <c r="A693" s="373"/>
      <c r="B693" s="374"/>
      <c r="C693" s="373"/>
      <c r="D693" s="373" t="s">
        <v>626</v>
      </c>
      <c r="E693" s="374">
        <v>4</v>
      </c>
      <c r="F693" s="375">
        <v>14</v>
      </c>
      <c r="G693" s="376">
        <f t="shared" si="37"/>
        <v>56</v>
      </c>
      <c r="H693" s="316"/>
      <c r="I693" s="316"/>
    </row>
    <row r="694" spans="1:9" s="121" customFormat="1" ht="21" customHeight="1">
      <c r="A694" s="373"/>
      <c r="B694" s="374"/>
      <c r="C694" s="373"/>
      <c r="D694" s="373" t="s">
        <v>289</v>
      </c>
      <c r="E694" s="374">
        <v>4</v>
      </c>
      <c r="F694" s="375">
        <v>374</v>
      </c>
      <c r="G694" s="376">
        <f t="shared" si="37"/>
        <v>1496</v>
      </c>
      <c r="H694" s="316"/>
      <c r="I694" s="316"/>
    </row>
    <row r="695" spans="1:9" s="121" customFormat="1" ht="21" customHeight="1">
      <c r="A695" s="377"/>
      <c r="B695" s="378" t="s">
        <v>1618</v>
      </c>
      <c r="C695" s="377" t="s">
        <v>1619</v>
      </c>
      <c r="D695" s="377" t="s">
        <v>276</v>
      </c>
      <c r="E695" s="378">
        <v>2</v>
      </c>
      <c r="F695" s="379">
        <f>SUM(F696:F697)</f>
        <v>138</v>
      </c>
      <c r="G695" s="380">
        <f t="shared" si="37"/>
        <v>276</v>
      </c>
      <c r="H695" s="384" t="s">
        <v>3401</v>
      </c>
      <c r="I695" s="384"/>
    </row>
    <row r="696" spans="1:9" s="121" customFormat="1" ht="21" customHeight="1">
      <c r="A696" s="333"/>
      <c r="B696" s="334"/>
      <c r="C696" s="333"/>
      <c r="D696" s="333" t="s">
        <v>626</v>
      </c>
      <c r="E696" s="334">
        <v>2</v>
      </c>
      <c r="F696" s="336">
        <v>13</v>
      </c>
      <c r="G696" s="335">
        <f t="shared" si="37"/>
        <v>26</v>
      </c>
      <c r="H696" s="316"/>
      <c r="I696" s="316"/>
    </row>
    <row r="697" spans="1:10" s="121" customFormat="1" ht="21" customHeight="1">
      <c r="A697" s="333"/>
      <c r="B697" s="334"/>
      <c r="C697" s="333"/>
      <c r="D697" s="333" t="s">
        <v>289</v>
      </c>
      <c r="E697" s="334">
        <v>2</v>
      </c>
      <c r="F697" s="336">
        <v>125</v>
      </c>
      <c r="G697" s="335">
        <f t="shared" si="37"/>
        <v>250</v>
      </c>
      <c r="H697" s="316"/>
      <c r="I697" s="316"/>
      <c r="J697" s="121" t="s">
        <v>368</v>
      </c>
    </row>
    <row r="698" spans="1:9" s="121" customFormat="1" ht="21" customHeight="1">
      <c r="A698" s="333"/>
      <c r="B698" s="334" t="s">
        <v>640</v>
      </c>
      <c r="C698" s="333" t="s">
        <v>641</v>
      </c>
      <c r="D698" s="333" t="s">
        <v>276</v>
      </c>
      <c r="E698" s="334">
        <v>2</v>
      </c>
      <c r="F698" s="336">
        <f>SUM(F699:F700)</f>
        <v>100</v>
      </c>
      <c r="G698" s="335">
        <f aca="true" t="shared" si="38" ref="G698:G709">SUM(E698*F698)</f>
        <v>200</v>
      </c>
      <c r="H698" s="384"/>
      <c r="I698" s="384"/>
    </row>
    <row r="699" spans="1:9" s="121" customFormat="1" ht="21" customHeight="1">
      <c r="A699" s="333"/>
      <c r="B699" s="334"/>
      <c r="C699" s="333"/>
      <c r="D699" s="333" t="s">
        <v>626</v>
      </c>
      <c r="E699" s="334">
        <v>2</v>
      </c>
      <c r="F699" s="336">
        <v>24</v>
      </c>
      <c r="G699" s="335">
        <f t="shared" si="38"/>
        <v>48</v>
      </c>
      <c r="H699" s="384" t="s">
        <v>3454</v>
      </c>
      <c r="I699" s="316"/>
    </row>
    <row r="700" spans="1:9" s="121" customFormat="1" ht="21" customHeight="1">
      <c r="A700" s="333"/>
      <c r="B700" s="334"/>
      <c r="C700" s="333"/>
      <c r="D700" s="333" t="s">
        <v>289</v>
      </c>
      <c r="E700" s="334">
        <v>2</v>
      </c>
      <c r="F700" s="336">
        <v>76</v>
      </c>
      <c r="G700" s="335">
        <f t="shared" si="38"/>
        <v>152</v>
      </c>
      <c r="H700" s="384" t="s">
        <v>3455</v>
      </c>
      <c r="I700" s="316"/>
    </row>
    <row r="701" spans="1:9" s="121" customFormat="1" ht="21" customHeight="1">
      <c r="A701" s="333"/>
      <c r="B701" s="334" t="s">
        <v>642</v>
      </c>
      <c r="C701" s="333" t="s">
        <v>638</v>
      </c>
      <c r="D701" s="333" t="s">
        <v>289</v>
      </c>
      <c r="E701" s="334">
        <v>4</v>
      </c>
      <c r="F701" s="336">
        <v>200</v>
      </c>
      <c r="G701" s="335">
        <f t="shared" si="38"/>
        <v>800</v>
      </c>
      <c r="H701" s="384" t="s">
        <v>3455</v>
      </c>
      <c r="I701" s="384"/>
    </row>
    <row r="702" spans="1:9" s="121" customFormat="1" ht="21" customHeight="1">
      <c r="A702" s="333"/>
      <c r="B702" s="334" t="s">
        <v>178</v>
      </c>
      <c r="C702" s="333" t="s">
        <v>725</v>
      </c>
      <c r="D702" s="333" t="s">
        <v>289</v>
      </c>
      <c r="E702" s="334">
        <v>2</v>
      </c>
      <c r="F702" s="336">
        <v>254</v>
      </c>
      <c r="G702" s="335">
        <f t="shared" si="38"/>
        <v>508</v>
      </c>
      <c r="H702" s="384" t="s">
        <v>3455</v>
      </c>
      <c r="I702" s="384"/>
    </row>
    <row r="703" spans="1:9" s="121" customFormat="1" ht="21" customHeight="1">
      <c r="A703" s="333"/>
      <c r="B703" s="334" t="s">
        <v>1614</v>
      </c>
      <c r="C703" s="333" t="s">
        <v>1615</v>
      </c>
      <c r="D703" s="333" t="s">
        <v>289</v>
      </c>
      <c r="E703" s="334">
        <v>4</v>
      </c>
      <c r="F703" s="336">
        <v>104</v>
      </c>
      <c r="G703" s="335">
        <f t="shared" si="38"/>
        <v>416</v>
      </c>
      <c r="H703" s="316"/>
      <c r="I703" s="316"/>
    </row>
    <row r="704" spans="1:9" s="121" customFormat="1" ht="21" customHeight="1">
      <c r="A704" s="333"/>
      <c r="B704" s="334" t="s">
        <v>2565</v>
      </c>
      <c r="C704" s="333" t="s">
        <v>638</v>
      </c>
      <c r="D704" s="333" t="s">
        <v>289</v>
      </c>
      <c r="E704" s="334">
        <v>4</v>
      </c>
      <c r="F704" s="336">
        <v>2</v>
      </c>
      <c r="G704" s="335">
        <f t="shared" si="38"/>
        <v>8</v>
      </c>
      <c r="H704" s="384" t="s">
        <v>3455</v>
      </c>
      <c r="I704" s="384"/>
    </row>
    <row r="705" spans="1:9" s="121" customFormat="1" ht="21" customHeight="1">
      <c r="A705" s="333"/>
      <c r="B705" s="334" t="s">
        <v>2566</v>
      </c>
      <c r="C705" s="333" t="s">
        <v>725</v>
      </c>
      <c r="D705" s="333" t="s">
        <v>289</v>
      </c>
      <c r="E705" s="334">
        <v>2</v>
      </c>
      <c r="F705" s="336">
        <v>89</v>
      </c>
      <c r="G705" s="335">
        <f t="shared" si="38"/>
        <v>178</v>
      </c>
      <c r="H705" s="384" t="s">
        <v>3401</v>
      </c>
      <c r="I705" s="384"/>
    </row>
    <row r="706" spans="1:9" s="121" customFormat="1" ht="21" customHeight="1">
      <c r="A706" s="333"/>
      <c r="B706" s="334" t="s">
        <v>3068</v>
      </c>
      <c r="C706" s="333" t="s">
        <v>641</v>
      </c>
      <c r="D706" s="333" t="s">
        <v>289</v>
      </c>
      <c r="E706" s="334">
        <v>2</v>
      </c>
      <c r="F706" s="336">
        <v>32</v>
      </c>
      <c r="G706" s="335">
        <f t="shared" si="38"/>
        <v>64</v>
      </c>
      <c r="H706" s="316"/>
      <c r="I706" s="316"/>
    </row>
    <row r="707" spans="1:9" s="121" customFormat="1" ht="21" customHeight="1">
      <c r="A707" s="333"/>
      <c r="B707" s="334" t="s">
        <v>3067</v>
      </c>
      <c r="C707" s="333" t="s">
        <v>725</v>
      </c>
      <c r="D707" s="333" t="s">
        <v>289</v>
      </c>
      <c r="E707" s="334">
        <v>1</v>
      </c>
      <c r="F707" s="336">
        <v>51</v>
      </c>
      <c r="G707" s="335">
        <f t="shared" si="38"/>
        <v>51</v>
      </c>
      <c r="H707" s="384" t="s">
        <v>3106</v>
      </c>
      <c r="I707" s="316"/>
    </row>
    <row r="708" spans="1:9" s="121" customFormat="1" ht="21" customHeight="1">
      <c r="A708" s="333"/>
      <c r="B708" s="334" t="s">
        <v>3065</v>
      </c>
      <c r="C708" s="333" t="s">
        <v>638</v>
      </c>
      <c r="D708" s="333" t="s">
        <v>289</v>
      </c>
      <c r="E708" s="334">
        <v>4</v>
      </c>
      <c r="F708" s="336">
        <v>250</v>
      </c>
      <c r="G708" s="335">
        <f t="shared" si="38"/>
        <v>1000</v>
      </c>
      <c r="H708" s="384" t="s">
        <v>3455</v>
      </c>
      <c r="I708" s="384"/>
    </row>
    <row r="709" spans="1:9" s="121" customFormat="1" ht="21" customHeight="1">
      <c r="A709" s="333"/>
      <c r="B709" s="334" t="s">
        <v>3064</v>
      </c>
      <c r="C709" s="333" t="s">
        <v>3063</v>
      </c>
      <c r="D709" s="333" t="s">
        <v>289</v>
      </c>
      <c r="E709" s="334">
        <v>4</v>
      </c>
      <c r="F709" s="336">
        <v>11</v>
      </c>
      <c r="G709" s="335">
        <f t="shared" si="38"/>
        <v>44</v>
      </c>
      <c r="H709" s="384" t="s">
        <v>3106</v>
      </c>
      <c r="I709" s="316"/>
    </row>
    <row r="710" spans="1:9" s="143" customFormat="1" ht="21" customHeight="1">
      <c r="A710" s="144" t="s">
        <v>369</v>
      </c>
      <c r="B710" s="145"/>
      <c r="C710" s="144"/>
      <c r="D710" s="144" t="s">
        <v>276</v>
      </c>
      <c r="E710" s="153">
        <f>SUM(E711)</f>
        <v>30</v>
      </c>
      <c r="F710" s="153">
        <f>SUM(F713+F719)</f>
        <v>1282</v>
      </c>
      <c r="G710" s="153">
        <f>SUM(G713+G719)</f>
        <v>3394</v>
      </c>
      <c r="H710" s="153"/>
      <c r="I710" s="153"/>
    </row>
    <row r="711" spans="1:9" s="143" customFormat="1" ht="21" customHeight="1">
      <c r="A711" s="144"/>
      <c r="B711" s="145"/>
      <c r="C711" s="144"/>
      <c r="D711" s="144" t="s">
        <v>626</v>
      </c>
      <c r="E711" s="153">
        <f>SUM(E713+E720)</f>
        <v>30</v>
      </c>
      <c r="F711" s="153">
        <f>SUM(F713+F720)</f>
        <v>44</v>
      </c>
      <c r="G711" s="153">
        <f>SUM(G713+G720)</f>
        <v>128</v>
      </c>
      <c r="H711" s="153"/>
      <c r="I711" s="153"/>
    </row>
    <row r="712" spans="1:9" s="143" customFormat="1" ht="21" customHeight="1">
      <c r="A712" s="144"/>
      <c r="B712" s="145"/>
      <c r="C712" s="144"/>
      <c r="D712" s="144" t="s">
        <v>289</v>
      </c>
      <c r="E712" s="153"/>
      <c r="F712" s="153">
        <f>SUM(F721)</f>
        <v>1238</v>
      </c>
      <c r="G712" s="153">
        <f>SUM(G721)</f>
        <v>3266</v>
      </c>
      <c r="H712" s="153"/>
      <c r="I712" s="153"/>
    </row>
    <row r="713" spans="1:9" s="271" customFormat="1" ht="21" customHeight="1">
      <c r="A713" s="289" t="s">
        <v>2805</v>
      </c>
      <c r="B713" s="290"/>
      <c r="C713" s="289"/>
      <c r="D713" s="289" t="s">
        <v>626</v>
      </c>
      <c r="E713" s="290">
        <f>SUM(E714:E718)</f>
        <v>14</v>
      </c>
      <c r="F713" s="290">
        <f>SUM(F714:F718)</f>
        <v>34</v>
      </c>
      <c r="G713" s="317">
        <f>SUM(G714:G718)</f>
        <v>98</v>
      </c>
      <c r="H713" s="318"/>
      <c r="I713" s="318"/>
    </row>
    <row r="714" spans="1:9" s="121" customFormat="1" ht="21" customHeight="1">
      <c r="A714" s="333"/>
      <c r="B714" s="334" t="s">
        <v>1628</v>
      </c>
      <c r="C714" s="333" t="s">
        <v>1629</v>
      </c>
      <c r="D714" s="333" t="s">
        <v>626</v>
      </c>
      <c r="E714" s="334">
        <v>4</v>
      </c>
      <c r="F714" s="336">
        <v>8</v>
      </c>
      <c r="G714" s="335">
        <f>SUM(E714*F714)</f>
        <v>32</v>
      </c>
      <c r="H714" s="384" t="s">
        <v>3456</v>
      </c>
      <c r="I714" s="384"/>
    </row>
    <row r="715" spans="1:9" s="121" customFormat="1" ht="21" customHeight="1">
      <c r="A715" s="333"/>
      <c r="B715" s="334" t="s">
        <v>1630</v>
      </c>
      <c r="C715" s="333" t="s">
        <v>1631</v>
      </c>
      <c r="D715" s="333" t="s">
        <v>626</v>
      </c>
      <c r="E715" s="334">
        <v>4</v>
      </c>
      <c r="F715" s="336">
        <v>7</v>
      </c>
      <c r="G715" s="335">
        <f>SUM(E715*F715)</f>
        <v>28</v>
      </c>
      <c r="H715" s="384" t="s">
        <v>3456</v>
      </c>
      <c r="I715" s="384"/>
    </row>
    <row r="716" spans="1:9" s="121" customFormat="1" ht="21" customHeight="1">
      <c r="A716" s="333"/>
      <c r="B716" s="334" t="s">
        <v>2087</v>
      </c>
      <c r="C716" s="333" t="s">
        <v>2086</v>
      </c>
      <c r="D716" s="333" t="s">
        <v>626</v>
      </c>
      <c r="E716" s="334">
        <v>2</v>
      </c>
      <c r="F716" s="336">
        <v>7</v>
      </c>
      <c r="G716" s="335">
        <f>SUM(E716*F716)</f>
        <v>14</v>
      </c>
      <c r="H716" s="384" t="s">
        <v>3456</v>
      </c>
      <c r="I716" s="384"/>
    </row>
    <row r="717" spans="1:10" s="121" customFormat="1" ht="21" customHeight="1">
      <c r="A717" s="333"/>
      <c r="B717" s="334" t="s">
        <v>2552</v>
      </c>
      <c r="C717" s="333" t="s">
        <v>265</v>
      </c>
      <c r="D717" s="333" t="s">
        <v>626</v>
      </c>
      <c r="E717" s="334">
        <v>2</v>
      </c>
      <c r="F717" s="336">
        <v>6</v>
      </c>
      <c r="G717" s="335">
        <f>SUM(E717*F717)</f>
        <v>12</v>
      </c>
      <c r="H717" s="384" t="s">
        <v>3453</v>
      </c>
      <c r="I717" s="384"/>
      <c r="J717" s="121">
        <v>4</v>
      </c>
    </row>
    <row r="718" spans="1:10" s="121" customFormat="1" ht="21" customHeight="1">
      <c r="A718" s="333"/>
      <c r="B718" s="334" t="s">
        <v>2553</v>
      </c>
      <c r="C718" s="333" t="s">
        <v>2554</v>
      </c>
      <c r="D718" s="333" t="s">
        <v>626</v>
      </c>
      <c r="E718" s="334">
        <v>2</v>
      </c>
      <c r="F718" s="336">
        <v>6</v>
      </c>
      <c r="G718" s="335">
        <f>SUM(E718*F718)</f>
        <v>12</v>
      </c>
      <c r="H718" s="384" t="s">
        <v>3453</v>
      </c>
      <c r="I718" s="384"/>
      <c r="J718" s="121">
        <v>4</v>
      </c>
    </row>
    <row r="719" spans="1:9" s="271" customFormat="1" ht="21" customHeight="1">
      <c r="A719" s="289" t="s">
        <v>2807</v>
      </c>
      <c r="B719" s="290"/>
      <c r="C719" s="289"/>
      <c r="D719" s="289" t="s">
        <v>276</v>
      </c>
      <c r="E719" s="290">
        <f>SUM(E720)</f>
        <v>16</v>
      </c>
      <c r="F719" s="291">
        <f>SUM(F722,F725,F728:F730)</f>
        <v>1248</v>
      </c>
      <c r="G719" s="291">
        <f>SUM(G722,G725,G728:G730)</f>
        <v>3296</v>
      </c>
      <c r="H719" s="321"/>
      <c r="I719" s="321"/>
    </row>
    <row r="720" spans="1:9" s="271" customFormat="1" ht="21" customHeight="1">
      <c r="A720" s="289"/>
      <c r="B720" s="290"/>
      <c r="C720" s="289"/>
      <c r="D720" s="289" t="s">
        <v>626</v>
      </c>
      <c r="E720" s="290">
        <f>SUM(E723,E726,E728:E730)</f>
        <v>16</v>
      </c>
      <c r="F720" s="291">
        <f>SUM(F723,F726)</f>
        <v>10</v>
      </c>
      <c r="G720" s="291">
        <f>SUM(G723,G726)</f>
        <v>30</v>
      </c>
      <c r="H720" s="321"/>
      <c r="I720" s="321"/>
    </row>
    <row r="721" spans="1:9" s="271" customFormat="1" ht="21" customHeight="1">
      <c r="A721" s="289"/>
      <c r="B721" s="290"/>
      <c r="C721" s="289"/>
      <c r="D721" s="289" t="s">
        <v>289</v>
      </c>
      <c r="E721" s="290"/>
      <c r="F721" s="291">
        <f>SUM(F724,F727:F730)</f>
        <v>1238</v>
      </c>
      <c r="G721" s="291">
        <f>SUM(G724,G727:G730)</f>
        <v>3266</v>
      </c>
      <c r="H721" s="321"/>
      <c r="I721" s="321"/>
    </row>
    <row r="722" spans="1:9" s="121" customFormat="1" ht="21" customHeight="1">
      <c r="A722" s="333"/>
      <c r="B722" s="334" t="s">
        <v>1622</v>
      </c>
      <c r="C722" s="333" t="s">
        <v>1623</v>
      </c>
      <c r="D722" s="333" t="s">
        <v>276</v>
      </c>
      <c r="E722" s="334">
        <v>4</v>
      </c>
      <c r="F722" s="336">
        <f>SUM(F723:F724)</f>
        <v>305</v>
      </c>
      <c r="G722" s="335">
        <f aca="true" t="shared" si="39" ref="G722:G730">SUM(E722*F722)</f>
        <v>1220</v>
      </c>
      <c r="H722" s="384" t="s">
        <v>3401</v>
      </c>
      <c r="I722" s="384"/>
    </row>
    <row r="723" spans="1:9" s="121" customFormat="1" ht="21" customHeight="1">
      <c r="A723" s="333"/>
      <c r="B723" s="334"/>
      <c r="C723" s="333"/>
      <c r="D723" s="333" t="s">
        <v>626</v>
      </c>
      <c r="E723" s="334">
        <v>4</v>
      </c>
      <c r="F723" s="336">
        <v>5</v>
      </c>
      <c r="G723" s="335">
        <f t="shared" si="39"/>
        <v>20</v>
      </c>
      <c r="H723" s="320"/>
      <c r="I723" s="320"/>
    </row>
    <row r="724" spans="1:9" s="121" customFormat="1" ht="21" customHeight="1">
      <c r="A724" s="333"/>
      <c r="B724" s="334"/>
      <c r="C724" s="333"/>
      <c r="D724" s="333" t="s">
        <v>289</v>
      </c>
      <c r="E724" s="334">
        <v>4</v>
      </c>
      <c r="F724" s="336">
        <v>300</v>
      </c>
      <c r="G724" s="335">
        <f t="shared" si="39"/>
        <v>1200</v>
      </c>
      <c r="H724" s="320"/>
      <c r="I724" s="320"/>
    </row>
    <row r="725" spans="1:9" s="121" customFormat="1" ht="21" customHeight="1">
      <c r="A725" s="333"/>
      <c r="B725" s="334" t="s">
        <v>1624</v>
      </c>
      <c r="C725" s="333" t="s">
        <v>1625</v>
      </c>
      <c r="D725" s="333" t="s">
        <v>276</v>
      </c>
      <c r="E725" s="334">
        <v>2</v>
      </c>
      <c r="F725" s="336">
        <f>SUM(F726:F727)</f>
        <v>289</v>
      </c>
      <c r="G725" s="335">
        <f t="shared" si="39"/>
        <v>578</v>
      </c>
      <c r="H725" s="384" t="s">
        <v>3401</v>
      </c>
      <c r="I725" s="384"/>
    </row>
    <row r="726" spans="1:9" s="121" customFormat="1" ht="21" customHeight="1">
      <c r="A726" s="333"/>
      <c r="B726" s="334"/>
      <c r="C726" s="333"/>
      <c r="D726" s="333" t="s">
        <v>626</v>
      </c>
      <c r="E726" s="334">
        <v>2</v>
      </c>
      <c r="F726" s="336">
        <v>5</v>
      </c>
      <c r="G726" s="335">
        <f t="shared" si="39"/>
        <v>10</v>
      </c>
      <c r="H726" s="320"/>
      <c r="I726" s="320"/>
    </row>
    <row r="727" spans="1:9" s="121" customFormat="1" ht="21" customHeight="1">
      <c r="A727" s="333"/>
      <c r="B727" s="334"/>
      <c r="C727" s="333"/>
      <c r="D727" s="333" t="s">
        <v>289</v>
      </c>
      <c r="E727" s="334">
        <v>2</v>
      </c>
      <c r="F727" s="336">
        <v>284</v>
      </c>
      <c r="G727" s="335">
        <f t="shared" si="39"/>
        <v>568</v>
      </c>
      <c r="H727" s="320"/>
      <c r="I727" s="320"/>
    </row>
    <row r="728" spans="1:9" s="121" customFormat="1" ht="21" customHeight="1">
      <c r="A728" s="333"/>
      <c r="B728" s="334" t="s">
        <v>1626</v>
      </c>
      <c r="C728" s="333" t="s">
        <v>1627</v>
      </c>
      <c r="D728" s="333" t="s">
        <v>289</v>
      </c>
      <c r="E728" s="334">
        <v>4</v>
      </c>
      <c r="F728" s="336">
        <v>54</v>
      </c>
      <c r="G728" s="335">
        <f t="shared" si="39"/>
        <v>216</v>
      </c>
      <c r="H728" s="384" t="s">
        <v>3456</v>
      </c>
      <c r="I728" s="384"/>
    </row>
    <row r="729" spans="1:9" s="121" customFormat="1" ht="21" customHeight="1">
      <c r="A729" s="333"/>
      <c r="B729" s="334" t="s">
        <v>222</v>
      </c>
      <c r="C729" s="333" t="s">
        <v>221</v>
      </c>
      <c r="D729" s="333" t="s">
        <v>289</v>
      </c>
      <c r="E729" s="334">
        <v>4</v>
      </c>
      <c r="F729" s="336">
        <v>41</v>
      </c>
      <c r="G729" s="335">
        <f t="shared" si="39"/>
        <v>164</v>
      </c>
      <c r="H729" s="384" t="s">
        <v>3456</v>
      </c>
      <c r="I729" s="384"/>
    </row>
    <row r="730" spans="1:9" s="121" customFormat="1" ht="21" customHeight="1">
      <c r="A730" s="333"/>
      <c r="B730" s="334" t="s">
        <v>1873</v>
      </c>
      <c r="C730" s="333" t="s">
        <v>1872</v>
      </c>
      <c r="D730" s="333" t="s">
        <v>289</v>
      </c>
      <c r="E730" s="334">
        <v>2</v>
      </c>
      <c r="F730" s="336">
        <v>559</v>
      </c>
      <c r="G730" s="335">
        <f t="shared" si="39"/>
        <v>1118</v>
      </c>
      <c r="H730" s="385" t="s">
        <v>3457</v>
      </c>
      <c r="I730" s="385"/>
    </row>
    <row r="731" spans="1:9" s="143" customFormat="1" ht="21" customHeight="1">
      <c r="A731" s="144" t="s">
        <v>370</v>
      </c>
      <c r="B731" s="145"/>
      <c r="C731" s="144"/>
      <c r="D731" s="144" t="s">
        <v>276</v>
      </c>
      <c r="E731" s="153">
        <f>SUM(E732)</f>
        <v>102</v>
      </c>
      <c r="F731" s="153">
        <f>SUM(F734+F753)</f>
        <v>2331</v>
      </c>
      <c r="G731" s="153">
        <f>SUM(G734+G753)</f>
        <v>6280</v>
      </c>
      <c r="H731" s="153"/>
      <c r="I731" s="153"/>
    </row>
    <row r="732" spans="1:9" s="143" customFormat="1" ht="21" customHeight="1">
      <c r="A732" s="144"/>
      <c r="B732" s="145"/>
      <c r="C732" s="144"/>
      <c r="D732" s="144" t="s">
        <v>626</v>
      </c>
      <c r="E732" s="153">
        <f>SUM(E734+E754)</f>
        <v>102</v>
      </c>
      <c r="F732" s="153">
        <f>SUM(F734+F754)</f>
        <v>121</v>
      </c>
      <c r="G732" s="153">
        <f>SUM(G734+G754)</f>
        <v>326</v>
      </c>
      <c r="H732" s="153"/>
      <c r="I732" s="153"/>
    </row>
    <row r="733" spans="1:9" s="143" customFormat="1" ht="21" customHeight="1">
      <c r="A733" s="144"/>
      <c r="B733" s="145"/>
      <c r="C733" s="144"/>
      <c r="D733" s="144" t="s">
        <v>289</v>
      </c>
      <c r="E733" s="153"/>
      <c r="F733" s="153">
        <f>SUM(F755)</f>
        <v>2210</v>
      </c>
      <c r="G733" s="153">
        <f>SUM(G755)</f>
        <v>5954</v>
      </c>
      <c r="H733" s="153"/>
      <c r="I733" s="153"/>
    </row>
    <row r="734" spans="1:9" s="271" customFormat="1" ht="21" customHeight="1">
      <c r="A734" s="289" t="s">
        <v>2805</v>
      </c>
      <c r="B734" s="290"/>
      <c r="C734" s="289"/>
      <c r="D734" s="289" t="s">
        <v>626</v>
      </c>
      <c r="E734" s="290">
        <f>SUM(E735:E752)</f>
        <v>54</v>
      </c>
      <c r="F734" s="290">
        <f>SUM(F735:F752)</f>
        <v>121</v>
      </c>
      <c r="G734" s="317">
        <f>SUM(G735:G752)</f>
        <v>326</v>
      </c>
      <c r="H734" s="318"/>
      <c r="I734" s="318"/>
    </row>
    <row r="735" spans="1:9" s="121" customFormat="1" ht="21" customHeight="1">
      <c r="A735" s="333"/>
      <c r="B735" s="334" t="s">
        <v>1632</v>
      </c>
      <c r="C735" s="333" t="s">
        <v>1633</v>
      </c>
      <c r="D735" s="333" t="s">
        <v>626</v>
      </c>
      <c r="E735" s="334">
        <v>4</v>
      </c>
      <c r="F735" s="336">
        <v>24</v>
      </c>
      <c r="G735" s="335">
        <f aca="true" t="shared" si="40" ref="G735:G752">SUM(E735*F735)</f>
        <v>96</v>
      </c>
      <c r="H735" s="316"/>
      <c r="I735" s="316"/>
    </row>
    <row r="736" spans="1:9" s="121" customFormat="1" ht="21" customHeight="1">
      <c r="A736" s="333"/>
      <c r="B736" s="334" t="s">
        <v>1634</v>
      </c>
      <c r="C736" s="333" t="s">
        <v>1635</v>
      </c>
      <c r="D736" s="333" t="s">
        <v>626</v>
      </c>
      <c r="E736" s="334">
        <v>4</v>
      </c>
      <c r="F736" s="336">
        <v>5</v>
      </c>
      <c r="G736" s="335">
        <f t="shared" si="40"/>
        <v>20</v>
      </c>
      <c r="H736" s="384" t="s">
        <v>3458</v>
      </c>
      <c r="I736" s="384"/>
    </row>
    <row r="737" spans="1:9" s="121" customFormat="1" ht="21" customHeight="1">
      <c r="A737" s="333"/>
      <c r="B737" s="334" t="s">
        <v>1636</v>
      </c>
      <c r="C737" s="333" t="s">
        <v>1637</v>
      </c>
      <c r="D737" s="333" t="s">
        <v>626</v>
      </c>
      <c r="E737" s="334">
        <v>2</v>
      </c>
      <c r="F737" s="336">
        <v>6</v>
      </c>
      <c r="G737" s="335">
        <f t="shared" si="40"/>
        <v>12</v>
      </c>
      <c r="H737" s="384" t="s">
        <v>3458</v>
      </c>
      <c r="I737" s="384"/>
    </row>
    <row r="738" spans="1:9" s="121" customFormat="1" ht="21" customHeight="1">
      <c r="A738" s="333"/>
      <c r="B738" s="334" t="s">
        <v>1638</v>
      </c>
      <c r="C738" s="333" t="s">
        <v>1639</v>
      </c>
      <c r="D738" s="333" t="s">
        <v>626</v>
      </c>
      <c r="E738" s="334">
        <v>2</v>
      </c>
      <c r="F738" s="336">
        <v>16</v>
      </c>
      <c r="G738" s="335">
        <f t="shared" si="40"/>
        <v>32</v>
      </c>
      <c r="H738" s="384" t="s">
        <v>3453</v>
      </c>
      <c r="I738" s="384"/>
    </row>
    <row r="739" spans="1:9" s="121" customFormat="1" ht="21" customHeight="1">
      <c r="A739" s="333"/>
      <c r="B739" s="334" t="s">
        <v>2081</v>
      </c>
      <c r="C739" s="333" t="s">
        <v>2080</v>
      </c>
      <c r="D739" s="333" t="s">
        <v>626</v>
      </c>
      <c r="E739" s="334">
        <v>4</v>
      </c>
      <c r="F739" s="336">
        <v>3</v>
      </c>
      <c r="G739" s="335">
        <f t="shared" si="40"/>
        <v>12</v>
      </c>
      <c r="H739" s="384" t="s">
        <v>3458</v>
      </c>
      <c r="I739" s="384"/>
    </row>
    <row r="740" spans="1:9" s="121" customFormat="1" ht="21" customHeight="1">
      <c r="A740" s="333"/>
      <c r="B740" s="334" t="s">
        <v>3076</v>
      </c>
      <c r="C740" s="333" t="s">
        <v>3075</v>
      </c>
      <c r="D740" s="333" t="s">
        <v>626</v>
      </c>
      <c r="E740" s="334">
        <v>4</v>
      </c>
      <c r="F740" s="336">
        <v>2</v>
      </c>
      <c r="G740" s="335">
        <f t="shared" si="40"/>
        <v>8</v>
      </c>
      <c r="H740" s="384" t="s">
        <v>3459</v>
      </c>
      <c r="I740" s="384"/>
    </row>
    <row r="741" spans="1:9" s="121" customFormat="1" ht="21" customHeight="1">
      <c r="A741" s="333"/>
      <c r="B741" s="334" t="s">
        <v>2079</v>
      </c>
      <c r="C741" s="333" t="s">
        <v>2078</v>
      </c>
      <c r="D741" s="333" t="s">
        <v>626</v>
      </c>
      <c r="E741" s="334">
        <v>4</v>
      </c>
      <c r="F741" s="336">
        <v>3</v>
      </c>
      <c r="G741" s="335">
        <f t="shared" si="40"/>
        <v>12</v>
      </c>
      <c r="H741" s="384" t="s">
        <v>3458</v>
      </c>
      <c r="I741" s="384"/>
    </row>
    <row r="742" spans="1:9" s="121" customFormat="1" ht="21" customHeight="1">
      <c r="A742" s="333"/>
      <c r="B742" s="334" t="s">
        <v>3074</v>
      </c>
      <c r="C742" s="333" t="s">
        <v>3073</v>
      </c>
      <c r="D742" s="333" t="s">
        <v>626</v>
      </c>
      <c r="E742" s="334">
        <v>4</v>
      </c>
      <c r="F742" s="336">
        <v>1</v>
      </c>
      <c r="G742" s="335">
        <f t="shared" si="40"/>
        <v>4</v>
      </c>
      <c r="H742" s="384" t="s">
        <v>3459</v>
      </c>
      <c r="I742" s="384"/>
    </row>
    <row r="743" spans="1:9" s="121" customFormat="1" ht="21" customHeight="1">
      <c r="A743" s="333"/>
      <c r="B743" s="334" t="s">
        <v>3072</v>
      </c>
      <c r="C743" s="333" t="s">
        <v>3071</v>
      </c>
      <c r="D743" s="333" t="s">
        <v>626</v>
      </c>
      <c r="E743" s="334">
        <v>4</v>
      </c>
      <c r="F743" s="336">
        <v>1</v>
      </c>
      <c r="G743" s="335">
        <f t="shared" si="40"/>
        <v>4</v>
      </c>
      <c r="H743" s="384" t="s">
        <v>3459</v>
      </c>
      <c r="I743" s="384"/>
    </row>
    <row r="744" spans="1:9" s="121" customFormat="1" ht="21" customHeight="1">
      <c r="A744" s="333"/>
      <c r="B744" s="334" t="s">
        <v>2547</v>
      </c>
      <c r="C744" s="333" t="s">
        <v>2548</v>
      </c>
      <c r="D744" s="333" t="s">
        <v>626</v>
      </c>
      <c r="E744" s="334">
        <v>4</v>
      </c>
      <c r="F744" s="336">
        <v>2</v>
      </c>
      <c r="G744" s="335">
        <f t="shared" si="40"/>
        <v>8</v>
      </c>
      <c r="H744" s="384" t="s">
        <v>3459</v>
      </c>
      <c r="I744" s="384"/>
    </row>
    <row r="745" spans="1:9" s="121" customFormat="1" ht="21" customHeight="1">
      <c r="A745" s="333"/>
      <c r="B745" s="334" t="s">
        <v>2085</v>
      </c>
      <c r="C745" s="333" t="s">
        <v>2084</v>
      </c>
      <c r="D745" s="333" t="s">
        <v>626</v>
      </c>
      <c r="E745" s="334">
        <v>2</v>
      </c>
      <c r="F745" s="336">
        <v>5</v>
      </c>
      <c r="G745" s="335">
        <f t="shared" si="40"/>
        <v>10</v>
      </c>
      <c r="H745" s="384" t="s">
        <v>3458</v>
      </c>
      <c r="I745" s="384"/>
    </row>
    <row r="746" spans="1:9" s="121" customFormat="1" ht="21" customHeight="1">
      <c r="A746" s="333"/>
      <c r="B746" s="334" t="s">
        <v>2083</v>
      </c>
      <c r="C746" s="333" t="s">
        <v>2082</v>
      </c>
      <c r="D746" s="333" t="s">
        <v>626</v>
      </c>
      <c r="E746" s="334">
        <v>2</v>
      </c>
      <c r="F746" s="336">
        <v>3</v>
      </c>
      <c r="G746" s="335">
        <f t="shared" si="40"/>
        <v>6</v>
      </c>
      <c r="H746" s="384" t="s">
        <v>3458</v>
      </c>
      <c r="I746" s="384"/>
    </row>
    <row r="747" spans="1:9" s="121" customFormat="1" ht="21" customHeight="1">
      <c r="A747" s="333"/>
      <c r="B747" s="334" t="s">
        <v>2549</v>
      </c>
      <c r="C747" s="333" t="s">
        <v>2550</v>
      </c>
      <c r="D747" s="333" t="s">
        <v>626</v>
      </c>
      <c r="E747" s="334">
        <v>2</v>
      </c>
      <c r="F747" s="336">
        <v>3</v>
      </c>
      <c r="G747" s="335">
        <f t="shared" si="40"/>
        <v>6</v>
      </c>
      <c r="H747" s="384" t="s">
        <v>3459</v>
      </c>
      <c r="I747" s="384"/>
    </row>
    <row r="748" spans="1:9" s="121" customFormat="1" ht="21" customHeight="1">
      <c r="A748" s="333"/>
      <c r="B748" s="334" t="s">
        <v>3070</v>
      </c>
      <c r="C748" s="333" t="s">
        <v>3069</v>
      </c>
      <c r="D748" s="333" t="s">
        <v>626</v>
      </c>
      <c r="E748" s="334">
        <v>4</v>
      </c>
      <c r="F748" s="336">
        <v>1</v>
      </c>
      <c r="G748" s="335">
        <f t="shared" si="40"/>
        <v>4</v>
      </c>
      <c r="H748" s="384" t="s">
        <v>3459</v>
      </c>
      <c r="I748" s="384"/>
    </row>
    <row r="749" spans="1:10" s="121" customFormat="1" ht="21" customHeight="1">
      <c r="A749" s="333"/>
      <c r="B749" s="334" t="s">
        <v>1647</v>
      </c>
      <c r="C749" s="333" t="s">
        <v>1648</v>
      </c>
      <c r="D749" s="333" t="s">
        <v>626</v>
      </c>
      <c r="E749" s="334">
        <v>2</v>
      </c>
      <c r="F749" s="336">
        <v>16</v>
      </c>
      <c r="G749" s="335">
        <f t="shared" si="40"/>
        <v>32</v>
      </c>
      <c r="H749" s="384" t="s">
        <v>3453</v>
      </c>
      <c r="I749" s="384"/>
      <c r="J749" s="121" t="s">
        <v>2818</v>
      </c>
    </row>
    <row r="750" spans="1:10" s="121" customFormat="1" ht="21" customHeight="1">
      <c r="A750" s="333"/>
      <c r="B750" s="334" t="s">
        <v>2552</v>
      </c>
      <c r="C750" s="333" t="s">
        <v>265</v>
      </c>
      <c r="D750" s="333" t="s">
        <v>626</v>
      </c>
      <c r="E750" s="334">
        <v>2</v>
      </c>
      <c r="F750" s="336">
        <v>6</v>
      </c>
      <c r="G750" s="335">
        <f t="shared" si="40"/>
        <v>12</v>
      </c>
      <c r="H750" s="384" t="s">
        <v>3453</v>
      </c>
      <c r="I750" s="384"/>
      <c r="J750" s="121">
        <v>4</v>
      </c>
    </row>
    <row r="751" spans="1:10" s="121" customFormat="1" ht="21" customHeight="1">
      <c r="A751" s="333"/>
      <c r="B751" s="334" t="s">
        <v>2553</v>
      </c>
      <c r="C751" s="333" t="s">
        <v>2554</v>
      </c>
      <c r="D751" s="333" t="s">
        <v>626</v>
      </c>
      <c r="E751" s="334">
        <v>2</v>
      </c>
      <c r="F751" s="336">
        <v>6</v>
      </c>
      <c r="G751" s="335">
        <f t="shared" si="40"/>
        <v>12</v>
      </c>
      <c r="H751" s="384" t="s">
        <v>3453</v>
      </c>
      <c r="I751" s="384"/>
      <c r="J751" s="121">
        <v>4</v>
      </c>
    </row>
    <row r="752" spans="1:9" s="121" customFormat="1" ht="21" customHeight="1">
      <c r="A752" s="333"/>
      <c r="B752" s="334" t="s">
        <v>775</v>
      </c>
      <c r="C752" s="333" t="s">
        <v>625</v>
      </c>
      <c r="D752" s="333" t="s">
        <v>626</v>
      </c>
      <c r="E752" s="334">
        <v>2</v>
      </c>
      <c r="F752" s="336">
        <v>18</v>
      </c>
      <c r="G752" s="335">
        <f t="shared" si="40"/>
        <v>36</v>
      </c>
      <c r="H752" s="384" t="s">
        <v>3110</v>
      </c>
      <c r="I752" s="384"/>
    </row>
    <row r="753" spans="1:9" s="271" customFormat="1" ht="21" customHeight="1">
      <c r="A753" s="289" t="s">
        <v>364</v>
      </c>
      <c r="B753" s="290"/>
      <c r="C753" s="289"/>
      <c r="D753" s="289" t="s">
        <v>276</v>
      </c>
      <c r="E753" s="290">
        <f>SUM(E754)</f>
        <v>48</v>
      </c>
      <c r="F753" s="291">
        <f>SUM(F756:F770)</f>
        <v>2210</v>
      </c>
      <c r="G753" s="291">
        <f>SUM(G756:G770)</f>
        <v>5954</v>
      </c>
      <c r="H753" s="317"/>
      <c r="I753" s="317"/>
    </row>
    <row r="754" spans="1:9" s="271" customFormat="1" ht="21" customHeight="1">
      <c r="A754" s="289"/>
      <c r="B754" s="290"/>
      <c r="C754" s="289"/>
      <c r="D754" s="289" t="s">
        <v>626</v>
      </c>
      <c r="E754" s="290">
        <f>SUM(E756:E770)</f>
        <v>48</v>
      </c>
      <c r="F754" s="291"/>
      <c r="G754" s="291"/>
      <c r="H754" s="317"/>
      <c r="I754" s="317"/>
    </row>
    <row r="755" spans="1:9" s="271" customFormat="1" ht="21" customHeight="1">
      <c r="A755" s="289"/>
      <c r="B755" s="290"/>
      <c r="C755" s="289"/>
      <c r="D755" s="289" t="s">
        <v>289</v>
      </c>
      <c r="E755" s="290"/>
      <c r="F755" s="291">
        <f>SUM(F756:F770)</f>
        <v>2210</v>
      </c>
      <c r="G755" s="291">
        <f>SUM(G756:G770)</f>
        <v>5954</v>
      </c>
      <c r="H755" s="317"/>
      <c r="I755" s="317"/>
    </row>
    <row r="756" spans="1:9" s="121" customFormat="1" ht="21" customHeight="1">
      <c r="A756" s="333"/>
      <c r="B756" s="334" t="s">
        <v>180</v>
      </c>
      <c r="C756" s="333" t="s">
        <v>179</v>
      </c>
      <c r="D756" s="333" t="s">
        <v>289</v>
      </c>
      <c r="E756" s="334">
        <v>4</v>
      </c>
      <c r="F756" s="336">
        <v>97</v>
      </c>
      <c r="G756" s="335">
        <f aca="true" t="shared" si="41" ref="G756:G770">SUM(E756*F756)</f>
        <v>388</v>
      </c>
      <c r="H756" s="384" t="s">
        <v>3106</v>
      </c>
      <c r="I756" s="384"/>
    </row>
    <row r="757" spans="1:9" s="121" customFormat="1" ht="21" customHeight="1">
      <c r="A757" s="333"/>
      <c r="B757" s="334" t="s">
        <v>1640</v>
      </c>
      <c r="C757" s="333" t="s">
        <v>1641</v>
      </c>
      <c r="D757" s="333" t="s">
        <v>289</v>
      </c>
      <c r="E757" s="334">
        <v>4</v>
      </c>
      <c r="F757" s="336">
        <v>107</v>
      </c>
      <c r="G757" s="335">
        <f t="shared" si="41"/>
        <v>428</v>
      </c>
      <c r="H757" s="384" t="s">
        <v>3910</v>
      </c>
      <c r="I757" s="316"/>
    </row>
    <row r="758" spans="1:9" s="121" customFormat="1" ht="21" customHeight="1">
      <c r="A758" s="333"/>
      <c r="B758" s="334" t="s">
        <v>724</v>
      </c>
      <c r="C758" s="333" t="s">
        <v>723</v>
      </c>
      <c r="D758" s="333" t="s">
        <v>289</v>
      </c>
      <c r="E758" s="334">
        <v>4</v>
      </c>
      <c r="F758" s="336">
        <v>95</v>
      </c>
      <c r="G758" s="335">
        <f t="shared" si="41"/>
        <v>380</v>
      </c>
      <c r="H758" s="384" t="s">
        <v>3910</v>
      </c>
      <c r="I758" s="316"/>
    </row>
    <row r="759" spans="1:9" s="121" customFormat="1" ht="21" customHeight="1">
      <c r="A759" s="333"/>
      <c r="B759" s="334" t="s">
        <v>724</v>
      </c>
      <c r="C759" s="333" t="s">
        <v>723</v>
      </c>
      <c r="D759" s="333" t="s">
        <v>289</v>
      </c>
      <c r="E759" s="334">
        <v>4</v>
      </c>
      <c r="F759" s="336">
        <v>293</v>
      </c>
      <c r="G759" s="335">
        <f t="shared" si="41"/>
        <v>1172</v>
      </c>
      <c r="H759" s="384" t="s">
        <v>3910</v>
      </c>
      <c r="I759" s="316"/>
    </row>
    <row r="760" spans="1:9" s="121" customFormat="1" ht="21" customHeight="1">
      <c r="A760" s="333"/>
      <c r="B760" s="334" t="s">
        <v>1642</v>
      </c>
      <c r="C760" s="333" t="s">
        <v>1643</v>
      </c>
      <c r="D760" s="333" t="s">
        <v>289</v>
      </c>
      <c r="E760" s="334">
        <v>2</v>
      </c>
      <c r="F760" s="336">
        <v>102</v>
      </c>
      <c r="G760" s="335">
        <f t="shared" si="41"/>
        <v>204</v>
      </c>
      <c r="H760" s="384" t="s">
        <v>3910</v>
      </c>
      <c r="I760" s="316"/>
    </row>
    <row r="761" spans="1:9" s="121" customFormat="1" ht="21" customHeight="1">
      <c r="A761" s="333"/>
      <c r="B761" s="334" t="s">
        <v>778</v>
      </c>
      <c r="C761" s="333" t="s">
        <v>925</v>
      </c>
      <c r="D761" s="333" t="s">
        <v>289</v>
      </c>
      <c r="E761" s="334">
        <v>4</v>
      </c>
      <c r="F761" s="336">
        <v>25</v>
      </c>
      <c r="G761" s="335">
        <f t="shared" si="41"/>
        <v>100</v>
      </c>
      <c r="H761" s="384" t="s">
        <v>3910</v>
      </c>
      <c r="I761" s="316"/>
    </row>
    <row r="762" spans="1:9" s="121" customFormat="1" ht="21" customHeight="1">
      <c r="A762" s="333"/>
      <c r="B762" s="334" t="s">
        <v>1644</v>
      </c>
      <c r="C762" s="333" t="s">
        <v>1645</v>
      </c>
      <c r="D762" s="333" t="s">
        <v>289</v>
      </c>
      <c r="E762" s="334">
        <v>4</v>
      </c>
      <c r="F762" s="336">
        <v>21</v>
      </c>
      <c r="G762" s="335">
        <f t="shared" si="41"/>
        <v>84</v>
      </c>
      <c r="H762" s="384" t="s">
        <v>3910</v>
      </c>
      <c r="I762" s="316"/>
    </row>
    <row r="763" spans="1:9" s="121" customFormat="1" ht="21" customHeight="1">
      <c r="A763" s="333"/>
      <c r="B763" s="334" t="s">
        <v>854</v>
      </c>
      <c r="C763" s="333" t="s">
        <v>853</v>
      </c>
      <c r="D763" s="333" t="s">
        <v>289</v>
      </c>
      <c r="E763" s="334">
        <v>4</v>
      </c>
      <c r="F763" s="336">
        <v>9</v>
      </c>
      <c r="G763" s="335">
        <f t="shared" si="41"/>
        <v>36</v>
      </c>
      <c r="H763" s="384" t="s">
        <v>3910</v>
      </c>
      <c r="I763" s="316"/>
    </row>
    <row r="764" spans="1:9" s="121" customFormat="1" ht="21" customHeight="1">
      <c r="A764" s="333"/>
      <c r="B764" s="334" t="s">
        <v>2551</v>
      </c>
      <c r="C764" s="333" t="s">
        <v>639</v>
      </c>
      <c r="D764" s="333" t="s">
        <v>289</v>
      </c>
      <c r="E764" s="334">
        <v>2</v>
      </c>
      <c r="F764" s="336">
        <v>97</v>
      </c>
      <c r="G764" s="335">
        <f t="shared" si="41"/>
        <v>194</v>
      </c>
      <c r="H764" s="384" t="s">
        <v>3910</v>
      </c>
      <c r="I764" s="316"/>
    </row>
    <row r="765" spans="1:9" s="121" customFormat="1" ht="21" customHeight="1">
      <c r="A765" s="333"/>
      <c r="B765" s="334" t="s">
        <v>3082</v>
      </c>
      <c r="C765" s="333" t="s">
        <v>3081</v>
      </c>
      <c r="D765" s="333" t="s">
        <v>289</v>
      </c>
      <c r="E765" s="334">
        <v>4</v>
      </c>
      <c r="F765" s="336">
        <v>110</v>
      </c>
      <c r="G765" s="335">
        <f t="shared" si="41"/>
        <v>440</v>
      </c>
      <c r="H765" s="384" t="s">
        <v>3910</v>
      </c>
      <c r="I765" s="316"/>
    </row>
    <row r="766" spans="1:9" s="121" customFormat="1" ht="21" customHeight="1">
      <c r="A766" s="333"/>
      <c r="B766" s="334" t="s">
        <v>3080</v>
      </c>
      <c r="C766" s="333" t="s">
        <v>3079</v>
      </c>
      <c r="D766" s="333" t="s">
        <v>289</v>
      </c>
      <c r="E766" s="334">
        <v>0</v>
      </c>
      <c r="F766" s="336">
        <v>580</v>
      </c>
      <c r="G766" s="335">
        <f t="shared" si="41"/>
        <v>0</v>
      </c>
      <c r="H766" s="385" t="s">
        <v>3457</v>
      </c>
      <c r="I766" s="422"/>
    </row>
    <row r="767" spans="1:9" s="121" customFormat="1" ht="21" customHeight="1">
      <c r="A767" s="333"/>
      <c r="B767" s="334" t="s">
        <v>3078</v>
      </c>
      <c r="C767" s="333" t="s">
        <v>723</v>
      </c>
      <c r="D767" s="333" t="s">
        <v>289</v>
      </c>
      <c r="E767" s="334">
        <v>4</v>
      </c>
      <c r="F767" s="336">
        <v>118</v>
      </c>
      <c r="G767" s="335">
        <f t="shared" si="41"/>
        <v>472</v>
      </c>
      <c r="H767" s="385" t="s">
        <v>3457</v>
      </c>
      <c r="I767" s="422"/>
    </row>
    <row r="768" spans="1:9" s="121" customFormat="1" ht="21" customHeight="1">
      <c r="A768" s="333"/>
      <c r="B768" s="334" t="s">
        <v>3077</v>
      </c>
      <c r="C768" s="333" t="s">
        <v>639</v>
      </c>
      <c r="D768" s="333" t="s">
        <v>289</v>
      </c>
      <c r="E768" s="334">
        <v>2</v>
      </c>
      <c r="F768" s="336">
        <v>54</v>
      </c>
      <c r="G768" s="335">
        <f t="shared" si="41"/>
        <v>108</v>
      </c>
      <c r="H768" s="384" t="s">
        <v>3910</v>
      </c>
      <c r="I768" s="422"/>
    </row>
    <row r="769" spans="1:9" s="121" customFormat="1" ht="21" customHeight="1">
      <c r="A769" s="333"/>
      <c r="B769" s="334" t="s">
        <v>3083</v>
      </c>
      <c r="C769" s="333" t="s">
        <v>2759</v>
      </c>
      <c r="D769" s="333" t="s">
        <v>289</v>
      </c>
      <c r="E769" s="334">
        <v>4</v>
      </c>
      <c r="F769" s="336">
        <v>472</v>
      </c>
      <c r="G769" s="335">
        <f t="shared" si="41"/>
        <v>1888</v>
      </c>
      <c r="H769" s="385" t="s">
        <v>3457</v>
      </c>
      <c r="I769" s="422"/>
    </row>
    <row r="770" spans="1:9" s="121" customFormat="1" ht="21" customHeight="1">
      <c r="A770" s="333"/>
      <c r="B770" s="334" t="s">
        <v>780</v>
      </c>
      <c r="C770" s="333" t="s">
        <v>779</v>
      </c>
      <c r="D770" s="333" t="s">
        <v>289</v>
      </c>
      <c r="E770" s="334">
        <v>2</v>
      </c>
      <c r="F770" s="336">
        <v>30</v>
      </c>
      <c r="G770" s="335">
        <f t="shared" si="41"/>
        <v>60</v>
      </c>
      <c r="H770" s="385" t="s">
        <v>3457</v>
      </c>
      <c r="I770" s="422"/>
    </row>
    <row r="771" spans="1:9" s="143" customFormat="1" ht="21" customHeight="1">
      <c r="A771" s="144" t="s">
        <v>372</v>
      </c>
      <c r="B771" s="145"/>
      <c r="C771" s="144"/>
      <c r="D771" s="144" t="s">
        <v>276</v>
      </c>
      <c r="E771" s="153">
        <f>SUM(E772)</f>
        <v>40</v>
      </c>
      <c r="F771" s="153">
        <f>SUM(F774+F785)</f>
        <v>642</v>
      </c>
      <c r="G771" s="153">
        <f>SUM(G774+G785)</f>
        <v>1552</v>
      </c>
      <c r="H771" s="153"/>
      <c r="I771" s="153"/>
    </row>
    <row r="772" spans="1:9" s="143" customFormat="1" ht="21" customHeight="1">
      <c r="A772" s="144"/>
      <c r="B772" s="145"/>
      <c r="C772" s="144"/>
      <c r="D772" s="144" t="s">
        <v>626</v>
      </c>
      <c r="E772" s="153">
        <f>SUM(E774+E786)</f>
        <v>40</v>
      </c>
      <c r="F772" s="153">
        <f>SUM(F774+F786)</f>
        <v>27</v>
      </c>
      <c r="G772" s="153">
        <f>SUM(G774+G786)</f>
        <v>76</v>
      </c>
      <c r="H772" s="153"/>
      <c r="I772" s="153"/>
    </row>
    <row r="773" spans="1:9" s="143" customFormat="1" ht="21" customHeight="1">
      <c r="A773" s="144"/>
      <c r="B773" s="145"/>
      <c r="C773" s="144"/>
      <c r="D773" s="144" t="s">
        <v>289</v>
      </c>
      <c r="E773" s="153"/>
      <c r="F773" s="153">
        <f>SUM(F787)</f>
        <v>615</v>
      </c>
      <c r="G773" s="153">
        <f>SUM(G787)</f>
        <v>1476</v>
      </c>
      <c r="H773" s="153"/>
      <c r="I773" s="153"/>
    </row>
    <row r="774" spans="1:9" s="271" customFormat="1" ht="21" customHeight="1">
      <c r="A774" s="289" t="s">
        <v>2805</v>
      </c>
      <c r="B774" s="290"/>
      <c r="C774" s="289"/>
      <c r="D774" s="289" t="s">
        <v>626</v>
      </c>
      <c r="E774" s="290">
        <f>SUM(E775:E784)</f>
        <v>32</v>
      </c>
      <c r="F774" s="290">
        <f>SUM(F775:F784)</f>
        <v>27</v>
      </c>
      <c r="G774" s="317">
        <f>SUM(G775:G784)</f>
        <v>76</v>
      </c>
      <c r="H774" s="318"/>
      <c r="I774" s="318"/>
    </row>
    <row r="775" spans="1:9" s="121" customFormat="1" ht="21" customHeight="1">
      <c r="A775" s="333"/>
      <c r="B775" s="334" t="s">
        <v>2555</v>
      </c>
      <c r="C775" s="333" t="s">
        <v>2556</v>
      </c>
      <c r="D775" s="333" t="s">
        <v>626</v>
      </c>
      <c r="E775" s="334">
        <v>2</v>
      </c>
      <c r="F775" s="336">
        <v>2</v>
      </c>
      <c r="G775" s="335">
        <f aca="true" t="shared" si="42" ref="G775:G784">SUM(E775*F775)</f>
        <v>4</v>
      </c>
      <c r="H775" s="384" t="s">
        <v>3460</v>
      </c>
      <c r="I775" s="384"/>
    </row>
    <row r="776" spans="1:9" s="121" customFormat="1" ht="21" customHeight="1">
      <c r="A776" s="333"/>
      <c r="B776" s="334" t="s">
        <v>2557</v>
      </c>
      <c r="C776" s="333" t="s">
        <v>2558</v>
      </c>
      <c r="D776" s="333" t="s">
        <v>626</v>
      </c>
      <c r="E776" s="334">
        <v>2</v>
      </c>
      <c r="F776" s="336">
        <v>4</v>
      </c>
      <c r="G776" s="335">
        <f t="shared" si="42"/>
        <v>8</v>
      </c>
      <c r="H776" s="384" t="s">
        <v>3460</v>
      </c>
      <c r="I776" s="384"/>
    </row>
    <row r="777" spans="1:9" s="121" customFormat="1" ht="21" customHeight="1">
      <c r="A777" s="333"/>
      <c r="B777" s="334" t="s">
        <v>1869</v>
      </c>
      <c r="C777" s="333" t="s">
        <v>1868</v>
      </c>
      <c r="D777" s="333" t="s">
        <v>626</v>
      </c>
      <c r="E777" s="334">
        <v>4</v>
      </c>
      <c r="F777" s="336">
        <v>1</v>
      </c>
      <c r="G777" s="335">
        <f t="shared" si="42"/>
        <v>4</v>
      </c>
      <c r="H777" s="384" t="s">
        <v>3460</v>
      </c>
      <c r="I777" s="384"/>
    </row>
    <row r="778" spans="1:9" s="121" customFormat="1" ht="21" customHeight="1">
      <c r="A778" s="333"/>
      <c r="B778" s="334" t="s">
        <v>2089</v>
      </c>
      <c r="C778" s="333" t="s">
        <v>2088</v>
      </c>
      <c r="D778" s="333" t="s">
        <v>626</v>
      </c>
      <c r="E778" s="334">
        <v>4</v>
      </c>
      <c r="F778" s="336">
        <v>2</v>
      </c>
      <c r="G778" s="335">
        <f t="shared" si="42"/>
        <v>8</v>
      </c>
      <c r="H778" s="384" t="s">
        <v>3460</v>
      </c>
      <c r="I778" s="384"/>
    </row>
    <row r="779" spans="1:9" s="121" customFormat="1" ht="21" customHeight="1">
      <c r="A779" s="333"/>
      <c r="B779" s="334" t="s">
        <v>2097</v>
      </c>
      <c r="C779" s="333" t="s">
        <v>2096</v>
      </c>
      <c r="D779" s="333" t="s">
        <v>626</v>
      </c>
      <c r="E779" s="334">
        <v>4</v>
      </c>
      <c r="F779" s="336">
        <v>2</v>
      </c>
      <c r="G779" s="335">
        <f t="shared" si="42"/>
        <v>8</v>
      </c>
      <c r="H779" s="384" t="s">
        <v>3460</v>
      </c>
      <c r="I779" s="384"/>
    </row>
    <row r="780" spans="1:9" s="121" customFormat="1" ht="21" customHeight="1">
      <c r="A780" s="333"/>
      <c r="B780" s="334" t="s">
        <v>2095</v>
      </c>
      <c r="C780" s="333" t="s">
        <v>2094</v>
      </c>
      <c r="D780" s="333" t="s">
        <v>626</v>
      </c>
      <c r="E780" s="334">
        <v>4</v>
      </c>
      <c r="F780" s="336">
        <v>2</v>
      </c>
      <c r="G780" s="335">
        <f t="shared" si="42"/>
        <v>8</v>
      </c>
      <c r="H780" s="384" t="s">
        <v>3460</v>
      </c>
      <c r="I780" s="384"/>
    </row>
    <row r="781" spans="1:9" s="121" customFormat="1" ht="21" customHeight="1">
      <c r="A781" s="333"/>
      <c r="B781" s="334" t="s">
        <v>3087</v>
      </c>
      <c r="C781" s="333" t="s">
        <v>3086</v>
      </c>
      <c r="D781" s="333" t="s">
        <v>626</v>
      </c>
      <c r="E781" s="334">
        <v>4</v>
      </c>
      <c r="F781" s="336">
        <v>1</v>
      </c>
      <c r="G781" s="335">
        <f t="shared" si="42"/>
        <v>4</v>
      </c>
      <c r="H781" s="384" t="s">
        <v>3461</v>
      </c>
      <c r="I781" s="384"/>
    </row>
    <row r="782" spans="1:9" s="121" customFormat="1" ht="21" customHeight="1">
      <c r="A782" s="333"/>
      <c r="B782" s="334" t="s">
        <v>3085</v>
      </c>
      <c r="C782" s="333" t="s">
        <v>3084</v>
      </c>
      <c r="D782" s="333" t="s">
        <v>626</v>
      </c>
      <c r="E782" s="334">
        <v>4</v>
      </c>
      <c r="F782" s="336">
        <v>3</v>
      </c>
      <c r="G782" s="335">
        <f t="shared" si="42"/>
        <v>12</v>
      </c>
      <c r="H782" s="384" t="s">
        <v>3461</v>
      </c>
      <c r="I782" s="384"/>
    </row>
    <row r="783" spans="1:10" s="121" customFormat="1" ht="21" customHeight="1">
      <c r="A783" s="333"/>
      <c r="B783" s="334" t="s">
        <v>2552</v>
      </c>
      <c r="C783" s="333" t="s">
        <v>265</v>
      </c>
      <c r="D783" s="333" t="s">
        <v>626</v>
      </c>
      <c r="E783" s="334">
        <v>2</v>
      </c>
      <c r="F783" s="336">
        <v>5</v>
      </c>
      <c r="G783" s="335">
        <f t="shared" si="42"/>
        <v>10</v>
      </c>
      <c r="H783" s="384" t="s">
        <v>3453</v>
      </c>
      <c r="I783" s="384"/>
      <c r="J783" s="121">
        <v>4</v>
      </c>
    </row>
    <row r="784" spans="1:10" s="121" customFormat="1" ht="21" customHeight="1">
      <c r="A784" s="333"/>
      <c r="B784" s="334" t="s">
        <v>2553</v>
      </c>
      <c r="C784" s="333" t="s">
        <v>2554</v>
      </c>
      <c r="D784" s="333" t="s">
        <v>626</v>
      </c>
      <c r="E784" s="334">
        <v>2</v>
      </c>
      <c r="F784" s="336">
        <v>5</v>
      </c>
      <c r="G784" s="335">
        <f t="shared" si="42"/>
        <v>10</v>
      </c>
      <c r="H784" s="384" t="s">
        <v>3453</v>
      </c>
      <c r="I784" s="384"/>
      <c r="J784" s="121">
        <v>4</v>
      </c>
    </row>
    <row r="785" spans="1:9" s="271" customFormat="1" ht="21" customHeight="1">
      <c r="A785" s="289" t="s">
        <v>364</v>
      </c>
      <c r="B785" s="290"/>
      <c r="C785" s="289"/>
      <c r="D785" s="289" t="s">
        <v>276</v>
      </c>
      <c r="E785" s="290">
        <f>SUM(E786)</f>
        <v>8</v>
      </c>
      <c r="F785" s="291">
        <f>SUM(F788:F790)</f>
        <v>615</v>
      </c>
      <c r="G785" s="321">
        <f>SUM(G788:G790)</f>
        <v>1476</v>
      </c>
      <c r="H785" s="321"/>
      <c r="I785" s="321"/>
    </row>
    <row r="786" spans="1:9" s="271" customFormat="1" ht="21" customHeight="1">
      <c r="A786" s="289"/>
      <c r="B786" s="290"/>
      <c r="C786" s="289"/>
      <c r="D786" s="289" t="s">
        <v>626</v>
      </c>
      <c r="E786" s="290">
        <f>SUM(E788:E790)</f>
        <v>8</v>
      </c>
      <c r="F786" s="290"/>
      <c r="G786" s="321"/>
      <c r="H786" s="322"/>
      <c r="I786" s="322"/>
    </row>
    <row r="787" spans="1:9" s="271" customFormat="1" ht="21" customHeight="1">
      <c r="A787" s="289"/>
      <c r="B787" s="290"/>
      <c r="C787" s="289"/>
      <c r="D787" s="289" t="s">
        <v>289</v>
      </c>
      <c r="E787" s="290"/>
      <c r="F787" s="290">
        <f>SUM(F788:F790)</f>
        <v>615</v>
      </c>
      <c r="G787" s="321">
        <f>SUM(G788:G790)</f>
        <v>1476</v>
      </c>
      <c r="H787" s="321"/>
      <c r="I787" s="321"/>
    </row>
    <row r="788" spans="1:9" s="121" customFormat="1" ht="21" customHeight="1">
      <c r="A788" s="333"/>
      <c r="B788" s="334" t="s">
        <v>645</v>
      </c>
      <c r="C788" s="333" t="s">
        <v>646</v>
      </c>
      <c r="D788" s="333" t="s">
        <v>289</v>
      </c>
      <c r="E788" s="334">
        <v>4</v>
      </c>
      <c r="F788" s="336">
        <v>123</v>
      </c>
      <c r="G788" s="335">
        <f>SUM(E788*F788)</f>
        <v>492</v>
      </c>
      <c r="H788" s="384" t="s">
        <v>3106</v>
      </c>
      <c r="I788" s="384"/>
    </row>
    <row r="789" spans="1:9" s="121" customFormat="1" ht="21" customHeight="1">
      <c r="A789" s="333"/>
      <c r="B789" s="334" t="s">
        <v>1650</v>
      </c>
      <c r="C789" s="333" t="s">
        <v>1646</v>
      </c>
      <c r="D789" s="333" t="s">
        <v>289</v>
      </c>
      <c r="E789" s="334">
        <v>2</v>
      </c>
      <c r="F789" s="336">
        <v>204</v>
      </c>
      <c r="G789" s="335">
        <f>SUM(E789*F789)</f>
        <v>408</v>
      </c>
      <c r="H789" s="385" t="s">
        <v>3457</v>
      </c>
      <c r="I789" s="385"/>
    </row>
    <row r="790" spans="1:9" s="121" customFormat="1" ht="21" customHeight="1">
      <c r="A790" s="333"/>
      <c r="B790" s="334" t="s">
        <v>727</v>
      </c>
      <c r="C790" s="333" t="s">
        <v>726</v>
      </c>
      <c r="D790" s="333" t="s">
        <v>289</v>
      </c>
      <c r="E790" s="334">
        <v>2</v>
      </c>
      <c r="F790" s="336">
        <v>288</v>
      </c>
      <c r="G790" s="335">
        <f>SUM(E790*F790)</f>
        <v>576</v>
      </c>
      <c r="H790" s="385" t="s">
        <v>3457</v>
      </c>
      <c r="I790" s="385"/>
    </row>
    <row r="791" spans="1:9" s="143" customFormat="1" ht="21" customHeight="1" hidden="1">
      <c r="A791" s="144" t="s">
        <v>371</v>
      </c>
      <c r="B791" s="145"/>
      <c r="C791" s="144"/>
      <c r="D791" s="144" t="s">
        <v>276</v>
      </c>
      <c r="E791" s="153"/>
      <c r="F791" s="153"/>
      <c r="G791" s="314"/>
      <c r="H791" s="314"/>
      <c r="I791" s="314"/>
    </row>
    <row r="792" spans="1:9" s="143" customFormat="1" ht="21" customHeight="1" hidden="1">
      <c r="A792" s="144"/>
      <c r="B792" s="145"/>
      <c r="C792" s="144"/>
      <c r="D792" s="144" t="s">
        <v>626</v>
      </c>
      <c r="E792" s="153"/>
      <c r="F792" s="153"/>
      <c r="G792" s="314"/>
      <c r="H792" s="314"/>
      <c r="I792" s="314"/>
    </row>
    <row r="793" spans="1:9" s="143" customFormat="1" ht="19.5" customHeight="1" hidden="1">
      <c r="A793" s="144"/>
      <c r="B793" s="145"/>
      <c r="C793" s="144"/>
      <c r="D793" s="144" t="s">
        <v>289</v>
      </c>
      <c r="E793" s="153"/>
      <c r="F793" s="153"/>
      <c r="G793" s="314"/>
      <c r="H793" s="314"/>
      <c r="I793" s="314"/>
    </row>
    <row r="794" spans="1:9" s="121" customFormat="1" ht="21" customHeight="1" hidden="1">
      <c r="A794" s="168"/>
      <c r="B794" s="169"/>
      <c r="C794" s="168"/>
      <c r="D794" s="168"/>
      <c r="E794" s="169"/>
      <c r="F794" s="169"/>
      <c r="G794" s="316"/>
      <c r="H794" s="316"/>
      <c r="I794" s="316"/>
    </row>
    <row r="795" spans="1:9" s="143" customFormat="1" ht="21" customHeight="1">
      <c r="A795" s="140" t="s">
        <v>613</v>
      </c>
      <c r="B795" s="141"/>
      <c r="C795" s="140"/>
      <c r="D795" s="140" t="s">
        <v>276</v>
      </c>
      <c r="E795" s="142">
        <f>SUM(E796)</f>
        <v>435</v>
      </c>
      <c r="F795" s="142">
        <f>SUM(F798+F820+F849+F866+F887+F909+F927)</f>
        <v>2827</v>
      </c>
      <c r="G795" s="142">
        <f>SUM(G798+G820+G849+G866+G887+G909+G927)</f>
        <v>9720</v>
      </c>
      <c r="H795" s="142"/>
      <c r="I795" s="142"/>
    </row>
    <row r="796" spans="1:9" s="143" customFormat="1" ht="21" customHeight="1">
      <c r="A796" s="140"/>
      <c r="B796" s="141"/>
      <c r="C796" s="140"/>
      <c r="D796" s="140" t="s">
        <v>613</v>
      </c>
      <c r="E796" s="142">
        <f>SUM(E799,E821,E850,E867,E888,E910,E928)</f>
        <v>435</v>
      </c>
      <c r="F796" s="142">
        <f>SUM(F799+F821+F850+F867+F888+F910+F928)</f>
        <v>2825</v>
      </c>
      <c r="G796" s="142">
        <f>SUM(G799+G821+G850+G867+G888+G910+G928)</f>
        <v>9714</v>
      </c>
      <c r="H796" s="142"/>
      <c r="I796" s="142"/>
    </row>
    <row r="797" spans="1:9" s="143" customFormat="1" ht="21" customHeight="1">
      <c r="A797" s="140"/>
      <c r="B797" s="141"/>
      <c r="C797" s="140"/>
      <c r="D797" s="140" t="s">
        <v>289</v>
      </c>
      <c r="E797" s="142"/>
      <c r="F797" s="142"/>
      <c r="G797" s="142"/>
      <c r="H797" s="142"/>
      <c r="I797" s="142"/>
    </row>
    <row r="798" spans="1:9" s="143" customFormat="1" ht="21" customHeight="1">
      <c r="A798" s="144" t="s">
        <v>373</v>
      </c>
      <c r="B798" s="145"/>
      <c r="C798" s="144"/>
      <c r="D798" s="144" t="s">
        <v>276</v>
      </c>
      <c r="E798" s="153">
        <f>SUM(E799)</f>
        <v>75</v>
      </c>
      <c r="F798" s="153">
        <f>SUM(F799)</f>
        <v>705</v>
      </c>
      <c r="G798" s="153">
        <f>SUM(G799)</f>
        <v>2530</v>
      </c>
      <c r="H798" s="314"/>
      <c r="I798" s="314"/>
    </row>
    <row r="799" spans="1:9" s="143" customFormat="1" ht="21" customHeight="1">
      <c r="A799" s="144"/>
      <c r="B799" s="145"/>
      <c r="C799" s="144"/>
      <c r="D799" s="144" t="s">
        <v>613</v>
      </c>
      <c r="E799" s="153">
        <f>SUM(E801:E819)</f>
        <v>75</v>
      </c>
      <c r="F799" s="153">
        <f>SUM(F801:F819)</f>
        <v>705</v>
      </c>
      <c r="G799" s="153">
        <f>SUM(G801:G819)</f>
        <v>2530</v>
      </c>
      <c r="H799" s="314"/>
      <c r="I799" s="314"/>
    </row>
    <row r="800" spans="1:9" s="143" customFormat="1" ht="21" customHeight="1">
      <c r="A800" s="144"/>
      <c r="B800" s="145"/>
      <c r="C800" s="144"/>
      <c r="D800" s="144" t="s">
        <v>289</v>
      </c>
      <c r="E800" s="153"/>
      <c r="F800" s="153"/>
      <c r="G800" s="314"/>
      <c r="H800" s="314"/>
      <c r="I800" s="314"/>
    </row>
    <row r="801" spans="1:9" s="121" customFormat="1" ht="21" customHeight="1">
      <c r="A801" s="333"/>
      <c r="B801" s="334" t="s">
        <v>844</v>
      </c>
      <c r="C801" s="333" t="s">
        <v>843</v>
      </c>
      <c r="D801" s="333" t="s">
        <v>613</v>
      </c>
      <c r="E801" s="334">
        <v>4</v>
      </c>
      <c r="F801" s="336">
        <v>45</v>
      </c>
      <c r="G801" s="335">
        <f>SUM(E801*F801)</f>
        <v>180</v>
      </c>
      <c r="H801" s="386" t="s">
        <v>3462</v>
      </c>
      <c r="I801" s="386"/>
    </row>
    <row r="802" spans="1:9" s="121" customFormat="1" ht="21" customHeight="1">
      <c r="A802" s="333"/>
      <c r="B802" s="334" t="s">
        <v>930</v>
      </c>
      <c r="C802" s="333" t="s">
        <v>929</v>
      </c>
      <c r="D802" s="333" t="s">
        <v>613</v>
      </c>
      <c r="E802" s="334">
        <v>4</v>
      </c>
      <c r="F802" s="336">
        <v>12</v>
      </c>
      <c r="G802" s="335">
        <f aca="true" t="shared" si="43" ref="G802:G819">SUM(E802*F802)</f>
        <v>48</v>
      </c>
      <c r="H802" s="319"/>
      <c r="I802" s="319"/>
    </row>
    <row r="803" spans="1:9" s="121" customFormat="1" ht="21" customHeight="1">
      <c r="A803" s="333"/>
      <c r="B803" s="334" t="s">
        <v>51</v>
      </c>
      <c r="C803" s="333" t="s">
        <v>52</v>
      </c>
      <c r="D803" s="333" t="s">
        <v>613</v>
      </c>
      <c r="E803" s="334">
        <v>4</v>
      </c>
      <c r="F803" s="336">
        <v>33</v>
      </c>
      <c r="G803" s="335">
        <f t="shared" si="43"/>
        <v>132</v>
      </c>
      <c r="H803" s="386" t="s">
        <v>3462</v>
      </c>
      <c r="I803" s="386"/>
    </row>
    <row r="804" spans="1:9" s="121" customFormat="1" ht="21" customHeight="1">
      <c r="A804" s="333"/>
      <c r="B804" s="334" t="s">
        <v>25</v>
      </c>
      <c r="C804" s="333" t="s">
        <v>24</v>
      </c>
      <c r="D804" s="333" t="s">
        <v>613</v>
      </c>
      <c r="E804" s="334">
        <v>4</v>
      </c>
      <c r="F804" s="336">
        <v>58</v>
      </c>
      <c r="G804" s="335">
        <f t="shared" si="43"/>
        <v>232</v>
      </c>
      <c r="H804" s="386" t="s">
        <v>3462</v>
      </c>
      <c r="I804" s="386"/>
    </row>
    <row r="805" spans="1:9" s="121" customFormat="1" ht="21" customHeight="1">
      <c r="A805" s="333"/>
      <c r="B805" s="334" t="s">
        <v>21</v>
      </c>
      <c r="C805" s="333" t="s">
        <v>20</v>
      </c>
      <c r="D805" s="333" t="s">
        <v>613</v>
      </c>
      <c r="E805" s="334">
        <v>2</v>
      </c>
      <c r="F805" s="336">
        <v>55</v>
      </c>
      <c r="G805" s="335">
        <f t="shared" si="43"/>
        <v>110</v>
      </c>
      <c r="H805" s="386" t="s">
        <v>3462</v>
      </c>
      <c r="I805" s="386"/>
    </row>
    <row r="806" spans="1:9" s="121" customFormat="1" ht="21" customHeight="1">
      <c r="A806" s="333"/>
      <c r="B806" s="334" t="s">
        <v>168</v>
      </c>
      <c r="C806" s="333" t="s">
        <v>167</v>
      </c>
      <c r="D806" s="333" t="s">
        <v>613</v>
      </c>
      <c r="E806" s="334">
        <v>4</v>
      </c>
      <c r="F806" s="336">
        <v>74</v>
      </c>
      <c r="G806" s="335">
        <f t="shared" si="43"/>
        <v>296</v>
      </c>
      <c r="H806" s="386" t="s">
        <v>3462</v>
      </c>
      <c r="I806" s="386"/>
    </row>
    <row r="807" spans="1:9" s="121" customFormat="1" ht="21" customHeight="1">
      <c r="A807" s="333"/>
      <c r="B807" s="334" t="s">
        <v>166</v>
      </c>
      <c r="C807" s="333" t="s">
        <v>165</v>
      </c>
      <c r="D807" s="333" t="s">
        <v>613</v>
      </c>
      <c r="E807" s="334">
        <v>4</v>
      </c>
      <c r="F807" s="336">
        <v>55</v>
      </c>
      <c r="G807" s="335">
        <f t="shared" si="43"/>
        <v>220</v>
      </c>
      <c r="H807" s="386" t="s">
        <v>3462</v>
      </c>
      <c r="I807" s="386"/>
    </row>
    <row r="808" spans="1:9" s="121" customFormat="1" ht="21" customHeight="1">
      <c r="A808" s="333"/>
      <c r="B808" s="334" t="s">
        <v>19</v>
      </c>
      <c r="C808" s="333" t="s">
        <v>18</v>
      </c>
      <c r="D808" s="333" t="s">
        <v>613</v>
      </c>
      <c r="E808" s="334">
        <v>4</v>
      </c>
      <c r="F808" s="336">
        <v>1</v>
      </c>
      <c r="G808" s="335">
        <f t="shared" si="43"/>
        <v>4</v>
      </c>
      <c r="H808" s="386" t="s">
        <v>3462</v>
      </c>
      <c r="I808" s="386"/>
    </row>
    <row r="809" spans="1:9" s="121" customFormat="1" ht="21" customHeight="1">
      <c r="A809" s="333"/>
      <c r="B809" s="334" t="s">
        <v>561</v>
      </c>
      <c r="C809" s="333" t="s">
        <v>560</v>
      </c>
      <c r="D809" s="333" t="s">
        <v>613</v>
      </c>
      <c r="E809" s="334">
        <v>4</v>
      </c>
      <c r="F809" s="336">
        <v>25</v>
      </c>
      <c r="G809" s="335">
        <f t="shared" si="43"/>
        <v>100</v>
      </c>
      <c r="H809" s="386" t="s">
        <v>3462</v>
      </c>
      <c r="I809" s="386"/>
    </row>
    <row r="810" spans="1:9" s="121" customFormat="1" ht="21" customHeight="1">
      <c r="A810" s="333"/>
      <c r="B810" s="334" t="s">
        <v>54</v>
      </c>
      <c r="C810" s="333" t="s">
        <v>55</v>
      </c>
      <c r="D810" s="333" t="s">
        <v>613</v>
      </c>
      <c r="E810" s="334">
        <v>4</v>
      </c>
      <c r="F810" s="336">
        <v>42</v>
      </c>
      <c r="G810" s="335">
        <f t="shared" si="43"/>
        <v>168</v>
      </c>
      <c r="H810" s="386" t="s">
        <v>3462</v>
      </c>
      <c r="I810" s="386"/>
    </row>
    <row r="811" spans="1:9" s="121" customFormat="1" ht="21" customHeight="1">
      <c r="A811" s="333"/>
      <c r="B811" s="334" t="s">
        <v>2252</v>
      </c>
      <c r="C811" s="333" t="s">
        <v>2251</v>
      </c>
      <c r="D811" s="333" t="s">
        <v>613</v>
      </c>
      <c r="E811" s="334">
        <v>4</v>
      </c>
      <c r="F811" s="336">
        <v>14</v>
      </c>
      <c r="G811" s="335">
        <f t="shared" si="43"/>
        <v>56</v>
      </c>
      <c r="H811" s="386" t="s">
        <v>3464</v>
      </c>
      <c r="I811" s="386"/>
    </row>
    <row r="812" spans="1:9" s="121" customFormat="1" ht="21" customHeight="1">
      <c r="A812" s="333"/>
      <c r="B812" s="334" t="s">
        <v>162</v>
      </c>
      <c r="C812" s="333" t="s">
        <v>161</v>
      </c>
      <c r="D812" s="333" t="s">
        <v>613</v>
      </c>
      <c r="E812" s="334">
        <v>4</v>
      </c>
      <c r="F812" s="336">
        <v>47</v>
      </c>
      <c r="G812" s="335">
        <f t="shared" si="43"/>
        <v>188</v>
      </c>
      <c r="H812" s="386" t="s">
        <v>3464</v>
      </c>
      <c r="I812" s="386"/>
    </row>
    <row r="813" spans="1:9" s="121" customFormat="1" ht="21" customHeight="1">
      <c r="A813" s="333"/>
      <c r="B813" s="334" t="s">
        <v>2974</v>
      </c>
      <c r="C813" s="333" t="s">
        <v>2973</v>
      </c>
      <c r="D813" s="333" t="s">
        <v>613</v>
      </c>
      <c r="E813" s="334">
        <v>4</v>
      </c>
      <c r="F813" s="336">
        <v>27</v>
      </c>
      <c r="G813" s="335">
        <f t="shared" si="43"/>
        <v>108</v>
      </c>
      <c r="H813" s="386" t="s">
        <v>3465</v>
      </c>
      <c r="I813" s="386"/>
    </row>
    <row r="814" spans="1:9" s="121" customFormat="1" ht="21" customHeight="1">
      <c r="A814" s="333"/>
      <c r="B814" s="334" t="s">
        <v>58</v>
      </c>
      <c r="C814" s="333" t="s">
        <v>59</v>
      </c>
      <c r="D814" s="333" t="s">
        <v>613</v>
      </c>
      <c r="E814" s="334">
        <v>4</v>
      </c>
      <c r="F814" s="336">
        <v>51</v>
      </c>
      <c r="G814" s="335">
        <f t="shared" si="43"/>
        <v>204</v>
      </c>
      <c r="H814" s="386" t="s">
        <v>3462</v>
      </c>
      <c r="I814" s="386"/>
    </row>
    <row r="815" spans="1:9" s="121" customFormat="1" ht="21" customHeight="1">
      <c r="A815" s="333"/>
      <c r="B815" s="334" t="s">
        <v>60</v>
      </c>
      <c r="C815" s="333" t="s">
        <v>629</v>
      </c>
      <c r="D815" s="333" t="s">
        <v>613</v>
      </c>
      <c r="E815" s="334">
        <v>10</v>
      </c>
      <c r="F815" s="336">
        <v>3</v>
      </c>
      <c r="G815" s="335">
        <f t="shared" si="43"/>
        <v>30</v>
      </c>
      <c r="H815" s="386" t="s">
        <v>3422</v>
      </c>
      <c r="I815" s="386"/>
    </row>
    <row r="816" spans="1:9" s="121" customFormat="1" ht="21" customHeight="1">
      <c r="A816" s="333"/>
      <c r="B816" s="334" t="s">
        <v>2494</v>
      </c>
      <c r="C816" s="333" t="s">
        <v>2493</v>
      </c>
      <c r="D816" s="333" t="s">
        <v>613</v>
      </c>
      <c r="E816" s="334">
        <v>3</v>
      </c>
      <c r="F816" s="336">
        <v>26</v>
      </c>
      <c r="G816" s="335">
        <f t="shared" si="43"/>
        <v>78</v>
      </c>
      <c r="H816" s="386" t="s">
        <v>3463</v>
      </c>
      <c r="I816" s="386"/>
    </row>
    <row r="817" spans="1:9" s="121" customFormat="1" ht="21" customHeight="1">
      <c r="A817" s="333"/>
      <c r="B817" s="334" t="s">
        <v>2972</v>
      </c>
      <c r="C817" s="333" t="s">
        <v>843</v>
      </c>
      <c r="D817" s="333" t="s">
        <v>613</v>
      </c>
      <c r="E817" s="334">
        <v>4</v>
      </c>
      <c r="F817" s="336">
        <v>51</v>
      </c>
      <c r="G817" s="335">
        <f t="shared" si="43"/>
        <v>204</v>
      </c>
      <c r="H817" s="386" t="s">
        <v>3462</v>
      </c>
      <c r="I817" s="386"/>
    </row>
    <row r="818" spans="1:9" s="121" customFormat="1" ht="21" customHeight="1">
      <c r="A818" s="333"/>
      <c r="B818" s="334" t="s">
        <v>1946</v>
      </c>
      <c r="C818" s="333" t="s">
        <v>1947</v>
      </c>
      <c r="D818" s="333" t="s">
        <v>613</v>
      </c>
      <c r="E818" s="334">
        <v>2</v>
      </c>
      <c r="F818" s="336">
        <v>37</v>
      </c>
      <c r="G818" s="335">
        <f t="shared" si="43"/>
        <v>74</v>
      </c>
      <c r="H818" s="386" t="s">
        <v>3462</v>
      </c>
      <c r="I818" s="386"/>
    </row>
    <row r="819" spans="1:9" s="121" customFormat="1" ht="21" customHeight="1">
      <c r="A819" s="333"/>
      <c r="B819" s="334" t="s">
        <v>2994</v>
      </c>
      <c r="C819" s="333" t="s">
        <v>1947</v>
      </c>
      <c r="D819" s="333" t="s">
        <v>613</v>
      </c>
      <c r="E819" s="334">
        <v>2</v>
      </c>
      <c r="F819" s="336">
        <v>49</v>
      </c>
      <c r="G819" s="335">
        <f t="shared" si="43"/>
        <v>98</v>
      </c>
      <c r="H819" s="386" t="s">
        <v>3462</v>
      </c>
      <c r="I819" s="386"/>
    </row>
    <row r="820" spans="1:9" s="143" customFormat="1" ht="21" customHeight="1">
      <c r="A820" s="144" t="s">
        <v>374</v>
      </c>
      <c r="B820" s="145"/>
      <c r="C820" s="144"/>
      <c r="D820" s="144" t="s">
        <v>276</v>
      </c>
      <c r="E820" s="153">
        <f>SUM(E821)</f>
        <v>80</v>
      </c>
      <c r="F820" s="153">
        <f>SUM(F821:F822)</f>
        <v>744</v>
      </c>
      <c r="G820" s="153">
        <f>SUM(G821:G822)</f>
        <v>2336</v>
      </c>
      <c r="H820" s="314"/>
      <c r="I820" s="314"/>
    </row>
    <row r="821" spans="1:9" s="143" customFormat="1" ht="21" customHeight="1">
      <c r="A821" s="144"/>
      <c r="B821" s="145"/>
      <c r="C821" s="144"/>
      <c r="D821" s="144" t="s">
        <v>613</v>
      </c>
      <c r="E821" s="153">
        <f>SUM(E823:E842,E844,E847)</f>
        <v>80</v>
      </c>
      <c r="F821" s="153">
        <f>SUM(F823:F842,F844,F847)</f>
        <v>742</v>
      </c>
      <c r="G821" s="153">
        <f>SUM(G823:G842,G844,G847)</f>
        <v>2330</v>
      </c>
      <c r="H821" s="314"/>
      <c r="I821" s="314"/>
    </row>
    <row r="822" spans="1:9" s="143" customFormat="1" ht="21" customHeight="1">
      <c r="A822" s="144"/>
      <c r="B822" s="145"/>
      <c r="C822" s="144"/>
      <c r="D822" s="144" t="s">
        <v>289</v>
      </c>
      <c r="E822" s="153"/>
      <c r="F822" s="153">
        <f>SUM(F845,F848)</f>
        <v>2</v>
      </c>
      <c r="G822" s="153">
        <f>SUM(G845,G848)</f>
        <v>6</v>
      </c>
      <c r="H822" s="314"/>
      <c r="I822" s="314"/>
    </row>
    <row r="823" spans="1:9" s="121" customFormat="1" ht="21.75">
      <c r="A823" s="333"/>
      <c r="B823" s="334" t="s">
        <v>46</v>
      </c>
      <c r="C823" s="333" t="s">
        <v>47</v>
      </c>
      <c r="D823" s="333" t="s">
        <v>613</v>
      </c>
      <c r="E823" s="334">
        <v>4</v>
      </c>
      <c r="F823" s="336">
        <v>5</v>
      </c>
      <c r="G823" s="335">
        <f aca="true" t="shared" si="44" ref="G823:G848">SUM(E823*F823)</f>
        <v>20</v>
      </c>
      <c r="H823" s="386" t="s">
        <v>3466</v>
      </c>
      <c r="I823" s="386"/>
    </row>
    <row r="824" spans="1:9" s="121" customFormat="1" ht="21.75">
      <c r="A824" s="333"/>
      <c r="B824" s="334" t="s">
        <v>48</v>
      </c>
      <c r="C824" s="333" t="s">
        <v>43</v>
      </c>
      <c r="D824" s="333" t="s">
        <v>613</v>
      </c>
      <c r="E824" s="334">
        <v>4</v>
      </c>
      <c r="F824" s="336">
        <v>12</v>
      </c>
      <c r="G824" s="335">
        <f t="shared" si="44"/>
        <v>48</v>
      </c>
      <c r="H824" s="386" t="s">
        <v>3466</v>
      </c>
      <c r="I824" s="386"/>
    </row>
    <row r="825" spans="1:9" s="121" customFormat="1" ht="21.75">
      <c r="A825" s="333"/>
      <c r="B825" s="334" t="s">
        <v>940</v>
      </c>
      <c r="C825" s="333" t="s">
        <v>47</v>
      </c>
      <c r="D825" s="333" t="s">
        <v>613</v>
      </c>
      <c r="E825" s="334">
        <v>4</v>
      </c>
      <c r="F825" s="336">
        <v>9</v>
      </c>
      <c r="G825" s="335">
        <f t="shared" si="44"/>
        <v>36</v>
      </c>
      <c r="H825" s="386" t="s">
        <v>3466</v>
      </c>
      <c r="I825" s="386"/>
    </row>
    <row r="826" spans="1:9" s="121" customFormat="1" ht="21.75">
      <c r="A826" s="333"/>
      <c r="B826" s="334" t="s">
        <v>939</v>
      </c>
      <c r="C826" s="333" t="s">
        <v>43</v>
      </c>
      <c r="D826" s="333" t="s">
        <v>613</v>
      </c>
      <c r="E826" s="334">
        <v>4</v>
      </c>
      <c r="F826" s="336">
        <v>13</v>
      </c>
      <c r="G826" s="335">
        <f t="shared" si="44"/>
        <v>52</v>
      </c>
      <c r="H826" s="386" t="s">
        <v>3466</v>
      </c>
      <c r="I826" s="386"/>
    </row>
    <row r="827" spans="1:9" s="121" customFormat="1" ht="21.75">
      <c r="A827" s="333"/>
      <c r="B827" s="334" t="s">
        <v>938</v>
      </c>
      <c r="C827" s="333" t="s">
        <v>49</v>
      </c>
      <c r="D827" s="333" t="s">
        <v>613</v>
      </c>
      <c r="E827" s="334">
        <v>2</v>
      </c>
      <c r="F827" s="336">
        <v>49</v>
      </c>
      <c r="G827" s="335">
        <f t="shared" si="44"/>
        <v>98</v>
      </c>
      <c r="H827" s="386" t="s">
        <v>3467</v>
      </c>
      <c r="I827" s="386"/>
    </row>
    <row r="828" spans="1:9" s="121" customFormat="1" ht="21" customHeight="1">
      <c r="A828" s="333"/>
      <c r="B828" s="334" t="s">
        <v>937</v>
      </c>
      <c r="C828" s="333" t="s">
        <v>160</v>
      </c>
      <c r="D828" s="333" t="s">
        <v>613</v>
      </c>
      <c r="E828" s="334">
        <v>4</v>
      </c>
      <c r="F828" s="336">
        <v>42</v>
      </c>
      <c r="G828" s="335">
        <f t="shared" si="44"/>
        <v>168</v>
      </c>
      <c r="H828" s="386" t="s">
        <v>3467</v>
      </c>
      <c r="I828" s="386"/>
    </row>
    <row r="829" spans="1:9" s="121" customFormat="1" ht="21" customHeight="1">
      <c r="A829" s="333"/>
      <c r="B829" s="334" t="s">
        <v>1154</v>
      </c>
      <c r="C829" s="333" t="s">
        <v>551</v>
      </c>
      <c r="D829" s="333" t="s">
        <v>613</v>
      </c>
      <c r="E829" s="334">
        <v>4</v>
      </c>
      <c r="F829" s="336">
        <v>7</v>
      </c>
      <c r="G829" s="335">
        <f t="shared" si="44"/>
        <v>28</v>
      </c>
      <c r="H829" s="386" t="s">
        <v>3467</v>
      </c>
      <c r="I829" s="386"/>
    </row>
    <row r="830" spans="1:9" s="121" customFormat="1" ht="21" customHeight="1">
      <c r="A830" s="333"/>
      <c r="B830" s="334" t="s">
        <v>1427</v>
      </c>
      <c r="C830" s="333" t="s">
        <v>159</v>
      </c>
      <c r="D830" s="333" t="s">
        <v>613</v>
      </c>
      <c r="E830" s="334">
        <v>4</v>
      </c>
      <c r="F830" s="336">
        <v>43</v>
      </c>
      <c r="G830" s="335">
        <f t="shared" si="44"/>
        <v>172</v>
      </c>
      <c r="H830" s="386" t="s">
        <v>3467</v>
      </c>
      <c r="I830" s="386"/>
    </row>
    <row r="831" spans="1:9" s="121" customFormat="1" ht="21" customHeight="1">
      <c r="A831" s="333"/>
      <c r="B831" s="334" t="s">
        <v>1428</v>
      </c>
      <c r="C831" s="333" t="s">
        <v>12</v>
      </c>
      <c r="D831" s="333" t="s">
        <v>613</v>
      </c>
      <c r="E831" s="334">
        <v>2</v>
      </c>
      <c r="F831" s="336">
        <v>40</v>
      </c>
      <c r="G831" s="335">
        <f t="shared" si="44"/>
        <v>80</v>
      </c>
      <c r="H831" s="390" t="s">
        <v>3467</v>
      </c>
      <c r="I831" s="390"/>
    </row>
    <row r="832" spans="1:9" s="121" customFormat="1" ht="21" customHeight="1">
      <c r="A832" s="333"/>
      <c r="B832" s="334" t="s">
        <v>1429</v>
      </c>
      <c r="C832" s="333" t="s">
        <v>552</v>
      </c>
      <c r="D832" s="333" t="s">
        <v>613</v>
      </c>
      <c r="E832" s="334">
        <v>2</v>
      </c>
      <c r="F832" s="336">
        <v>53</v>
      </c>
      <c r="G832" s="335">
        <f t="shared" si="44"/>
        <v>106</v>
      </c>
      <c r="H832" s="386" t="s">
        <v>3467</v>
      </c>
      <c r="I832" s="386"/>
    </row>
    <row r="833" spans="1:9" s="121" customFormat="1" ht="21" customHeight="1">
      <c r="A833" s="333"/>
      <c r="B833" s="334" t="s">
        <v>2492</v>
      </c>
      <c r="C833" s="333" t="s">
        <v>2491</v>
      </c>
      <c r="D833" s="333" t="s">
        <v>613</v>
      </c>
      <c r="E833" s="334">
        <v>4</v>
      </c>
      <c r="F833" s="336">
        <v>22</v>
      </c>
      <c r="G833" s="335">
        <f t="shared" si="44"/>
        <v>88</v>
      </c>
      <c r="H833" s="386" t="s">
        <v>3468</v>
      </c>
      <c r="I833" s="386"/>
    </row>
    <row r="834" spans="1:9" s="121" customFormat="1" ht="21" customHeight="1">
      <c r="A834" s="333"/>
      <c r="B834" s="334" t="s">
        <v>1430</v>
      </c>
      <c r="C834" s="333" t="s">
        <v>158</v>
      </c>
      <c r="D834" s="333" t="s">
        <v>613</v>
      </c>
      <c r="E834" s="334">
        <v>4</v>
      </c>
      <c r="F834" s="336">
        <v>43</v>
      </c>
      <c r="G834" s="335">
        <f t="shared" si="44"/>
        <v>172</v>
      </c>
      <c r="H834" s="386" t="s">
        <v>3467</v>
      </c>
      <c r="I834" s="386"/>
    </row>
    <row r="835" spans="1:9" s="121" customFormat="1" ht="21" customHeight="1">
      <c r="A835" s="333"/>
      <c r="B835" s="334" t="s">
        <v>935</v>
      </c>
      <c r="C835" s="333" t="s">
        <v>157</v>
      </c>
      <c r="D835" s="333" t="s">
        <v>613</v>
      </c>
      <c r="E835" s="334">
        <v>2</v>
      </c>
      <c r="F835" s="336">
        <v>40</v>
      </c>
      <c r="G835" s="335">
        <f t="shared" si="44"/>
        <v>80</v>
      </c>
      <c r="H835" s="390" t="s">
        <v>3467</v>
      </c>
      <c r="I835" s="390"/>
    </row>
    <row r="836" spans="1:9" s="121" customFormat="1" ht="21" customHeight="1">
      <c r="A836" s="333"/>
      <c r="B836" s="334" t="s">
        <v>1431</v>
      </c>
      <c r="C836" s="333" t="s">
        <v>156</v>
      </c>
      <c r="D836" s="333" t="s">
        <v>613</v>
      </c>
      <c r="E836" s="334">
        <v>4</v>
      </c>
      <c r="F836" s="336">
        <v>36</v>
      </c>
      <c r="G836" s="335">
        <f t="shared" si="44"/>
        <v>144</v>
      </c>
      <c r="H836" s="386" t="s">
        <v>3467</v>
      </c>
      <c r="I836" s="386"/>
    </row>
    <row r="837" spans="1:9" s="121" customFormat="1" ht="21" customHeight="1">
      <c r="A837" s="333"/>
      <c r="B837" s="334" t="s">
        <v>934</v>
      </c>
      <c r="C837" s="333" t="s">
        <v>155</v>
      </c>
      <c r="D837" s="333" t="s">
        <v>613</v>
      </c>
      <c r="E837" s="334">
        <v>4</v>
      </c>
      <c r="F837" s="336">
        <v>33</v>
      </c>
      <c r="G837" s="335">
        <f t="shared" si="44"/>
        <v>132</v>
      </c>
      <c r="H837" s="386" t="s">
        <v>3467</v>
      </c>
      <c r="I837" s="386"/>
    </row>
    <row r="838" spans="1:9" s="121" customFormat="1" ht="21" customHeight="1">
      <c r="A838" s="333"/>
      <c r="B838" s="334" t="s">
        <v>2626</v>
      </c>
      <c r="C838" s="333" t="s">
        <v>2627</v>
      </c>
      <c r="D838" s="333" t="s">
        <v>613</v>
      </c>
      <c r="E838" s="334">
        <v>4</v>
      </c>
      <c r="F838" s="336">
        <v>17</v>
      </c>
      <c r="G838" s="335">
        <f t="shared" si="44"/>
        <v>68</v>
      </c>
      <c r="H838" s="386" t="s">
        <v>3469</v>
      </c>
      <c r="I838" s="386"/>
    </row>
    <row r="839" spans="1:9" s="121" customFormat="1" ht="21" customHeight="1">
      <c r="A839" s="333"/>
      <c r="B839" s="334" t="s">
        <v>1651</v>
      </c>
      <c r="C839" s="333" t="s">
        <v>629</v>
      </c>
      <c r="D839" s="333" t="s">
        <v>613</v>
      </c>
      <c r="E839" s="334">
        <v>10</v>
      </c>
      <c r="F839" s="336">
        <v>6</v>
      </c>
      <c r="G839" s="335">
        <f t="shared" si="44"/>
        <v>60</v>
      </c>
      <c r="H839" s="338" t="s">
        <v>3422</v>
      </c>
      <c r="I839" s="338"/>
    </row>
    <row r="840" spans="1:9" s="121" customFormat="1" ht="21" customHeight="1">
      <c r="A840" s="333"/>
      <c r="B840" s="334" t="s">
        <v>933</v>
      </c>
      <c r="C840" s="333" t="s">
        <v>50</v>
      </c>
      <c r="D840" s="333" t="s">
        <v>613</v>
      </c>
      <c r="E840" s="334">
        <v>2</v>
      </c>
      <c r="F840" s="336">
        <v>29</v>
      </c>
      <c r="G840" s="335">
        <f t="shared" si="44"/>
        <v>58</v>
      </c>
      <c r="H840" s="386" t="s">
        <v>3467</v>
      </c>
      <c r="I840" s="386"/>
    </row>
    <row r="841" spans="1:9" s="121" customFormat="1" ht="21" customHeight="1">
      <c r="A841" s="333"/>
      <c r="B841" s="334" t="s">
        <v>2490</v>
      </c>
      <c r="C841" s="333" t="s">
        <v>2489</v>
      </c>
      <c r="D841" s="333" t="s">
        <v>613</v>
      </c>
      <c r="E841" s="334">
        <v>2</v>
      </c>
      <c r="F841" s="336">
        <v>63</v>
      </c>
      <c r="G841" s="335">
        <f t="shared" si="44"/>
        <v>126</v>
      </c>
      <c r="H841" s="386" t="s">
        <v>3466</v>
      </c>
      <c r="I841" s="386"/>
    </row>
    <row r="842" spans="1:9" s="121" customFormat="1" ht="21" customHeight="1">
      <c r="A842" s="333"/>
      <c r="B842" s="334" t="s">
        <v>2801</v>
      </c>
      <c r="C842" s="333" t="s">
        <v>2800</v>
      </c>
      <c r="D842" s="333" t="s">
        <v>613</v>
      </c>
      <c r="E842" s="334">
        <v>4</v>
      </c>
      <c r="F842" s="336">
        <v>60</v>
      </c>
      <c r="G842" s="335">
        <f t="shared" si="44"/>
        <v>240</v>
      </c>
      <c r="H842" s="386" t="s">
        <v>3466</v>
      </c>
      <c r="I842" s="386"/>
    </row>
    <row r="843" spans="1:9" s="121" customFormat="1" ht="21" customHeight="1">
      <c r="A843" s="333"/>
      <c r="B843" s="334" t="s">
        <v>2992</v>
      </c>
      <c r="C843" s="333" t="s">
        <v>2991</v>
      </c>
      <c r="D843" s="333" t="s">
        <v>276</v>
      </c>
      <c r="E843" s="334">
        <v>2</v>
      </c>
      <c r="F843" s="336">
        <f>SUM(F844:F845)</f>
        <v>64</v>
      </c>
      <c r="G843" s="336">
        <f>SUM(G844:G845)</f>
        <v>128</v>
      </c>
      <c r="H843" s="387" t="s">
        <v>3466</v>
      </c>
      <c r="I843" s="387"/>
    </row>
    <row r="844" spans="1:9" s="121" customFormat="1" ht="21" customHeight="1">
      <c r="A844" s="333"/>
      <c r="B844" s="334"/>
      <c r="C844" s="333"/>
      <c r="D844" s="333" t="s">
        <v>613</v>
      </c>
      <c r="E844" s="334">
        <v>2</v>
      </c>
      <c r="F844" s="336">
        <v>63</v>
      </c>
      <c r="G844" s="335">
        <f t="shared" si="44"/>
        <v>126</v>
      </c>
      <c r="H844" s="388"/>
      <c r="I844" s="388"/>
    </row>
    <row r="845" spans="1:9" s="121" customFormat="1" ht="21" customHeight="1">
      <c r="A845" s="333"/>
      <c r="B845" s="334"/>
      <c r="C845" s="333"/>
      <c r="D845" s="333" t="s">
        <v>289</v>
      </c>
      <c r="E845" s="334">
        <v>2</v>
      </c>
      <c r="F845" s="336">
        <v>1</v>
      </c>
      <c r="G845" s="335">
        <f t="shared" si="44"/>
        <v>2</v>
      </c>
      <c r="H845" s="388"/>
      <c r="I845" s="388"/>
    </row>
    <row r="846" spans="1:9" s="121" customFormat="1" ht="21" customHeight="1">
      <c r="A846" s="333"/>
      <c r="B846" s="334" t="s">
        <v>2990</v>
      </c>
      <c r="C846" s="333" t="s">
        <v>2989</v>
      </c>
      <c r="D846" s="333" t="s">
        <v>276</v>
      </c>
      <c r="E846" s="334">
        <v>4</v>
      </c>
      <c r="F846" s="336">
        <f>SUM(F847:F848)</f>
        <v>58</v>
      </c>
      <c r="G846" s="336">
        <f>SUM(G847:G848)</f>
        <v>232</v>
      </c>
      <c r="H846" s="389" t="s">
        <v>3466</v>
      </c>
      <c r="I846" s="389"/>
    </row>
    <row r="847" spans="1:9" s="121" customFormat="1" ht="21" customHeight="1">
      <c r="A847" s="333"/>
      <c r="B847" s="334"/>
      <c r="C847" s="333"/>
      <c r="D847" s="333" t="s">
        <v>613</v>
      </c>
      <c r="E847" s="334">
        <v>4</v>
      </c>
      <c r="F847" s="336">
        <v>57</v>
      </c>
      <c r="G847" s="335">
        <f t="shared" si="44"/>
        <v>228</v>
      </c>
      <c r="H847" s="388"/>
      <c r="I847" s="388"/>
    </row>
    <row r="848" spans="1:9" s="121" customFormat="1" ht="21" customHeight="1">
      <c r="A848" s="333"/>
      <c r="B848" s="334"/>
      <c r="C848" s="333"/>
      <c r="D848" s="333" t="s">
        <v>289</v>
      </c>
      <c r="E848" s="334">
        <v>4</v>
      </c>
      <c r="F848" s="336">
        <v>1</v>
      </c>
      <c r="G848" s="335">
        <f t="shared" si="44"/>
        <v>4</v>
      </c>
      <c r="H848" s="388"/>
      <c r="I848" s="388"/>
    </row>
    <row r="849" spans="1:9" s="143" customFormat="1" ht="21" customHeight="1">
      <c r="A849" s="144" t="s">
        <v>375</v>
      </c>
      <c r="B849" s="145"/>
      <c r="C849" s="144"/>
      <c r="D849" s="144" t="s">
        <v>276</v>
      </c>
      <c r="E849" s="153">
        <f>SUM(E850)</f>
        <v>50</v>
      </c>
      <c r="F849" s="153">
        <f>SUM(F850)</f>
        <v>337</v>
      </c>
      <c r="G849" s="153">
        <f>SUM(G850)</f>
        <v>1208</v>
      </c>
      <c r="H849" s="153"/>
      <c r="I849" s="153"/>
    </row>
    <row r="850" spans="1:9" s="143" customFormat="1" ht="21" customHeight="1">
      <c r="A850" s="144"/>
      <c r="B850" s="145"/>
      <c r="C850" s="144"/>
      <c r="D850" s="144" t="s">
        <v>613</v>
      </c>
      <c r="E850" s="153">
        <f>SUM(E852:E865)</f>
        <v>50</v>
      </c>
      <c r="F850" s="153">
        <f>SUM(F852:F865)</f>
        <v>337</v>
      </c>
      <c r="G850" s="153">
        <f>SUM(G852:G865)</f>
        <v>1208</v>
      </c>
      <c r="H850" s="153"/>
      <c r="I850" s="153"/>
    </row>
    <row r="851" spans="1:9" s="143" customFormat="1" ht="21" customHeight="1">
      <c r="A851" s="330"/>
      <c r="B851" s="331"/>
      <c r="C851" s="330"/>
      <c r="D851" s="330" t="s">
        <v>289</v>
      </c>
      <c r="E851" s="332"/>
      <c r="F851" s="332" t="s">
        <v>320</v>
      </c>
      <c r="G851" s="332" t="s">
        <v>320</v>
      </c>
      <c r="H851" s="332"/>
      <c r="I851" s="332"/>
    </row>
    <row r="852" spans="1:9" s="121" customFormat="1" ht="21" customHeight="1">
      <c r="A852" s="333"/>
      <c r="B852" s="334" t="s">
        <v>1905</v>
      </c>
      <c r="C852" s="333" t="s">
        <v>1904</v>
      </c>
      <c r="D852" s="333" t="s">
        <v>613</v>
      </c>
      <c r="E852" s="334">
        <v>2</v>
      </c>
      <c r="F852" s="336">
        <v>1</v>
      </c>
      <c r="G852" s="335">
        <f aca="true" t="shared" si="45" ref="G852:G864">SUM(E852*F852)</f>
        <v>2</v>
      </c>
      <c r="H852" s="391" t="s">
        <v>3470</v>
      </c>
      <c r="I852" s="391"/>
    </row>
    <row r="853" spans="1:9" s="121" customFormat="1" ht="21" customHeight="1">
      <c r="A853" s="333"/>
      <c r="B853" s="334" t="s">
        <v>1446</v>
      </c>
      <c r="C853" s="333" t="s">
        <v>1448</v>
      </c>
      <c r="D853" s="333" t="s">
        <v>613</v>
      </c>
      <c r="E853" s="334">
        <v>4</v>
      </c>
      <c r="F853" s="336">
        <v>35</v>
      </c>
      <c r="G853" s="335">
        <f t="shared" si="45"/>
        <v>140</v>
      </c>
      <c r="H853" s="391" t="s">
        <v>3471</v>
      </c>
      <c r="I853" s="391"/>
    </row>
    <row r="854" spans="1:9" s="121" customFormat="1" ht="21" customHeight="1">
      <c r="A854" s="333"/>
      <c r="B854" s="334" t="s">
        <v>2120</v>
      </c>
      <c r="C854" s="333" t="s">
        <v>2119</v>
      </c>
      <c r="D854" s="333" t="s">
        <v>613</v>
      </c>
      <c r="E854" s="334">
        <v>4</v>
      </c>
      <c r="F854" s="336">
        <v>17</v>
      </c>
      <c r="G854" s="335">
        <f t="shared" si="45"/>
        <v>68</v>
      </c>
      <c r="H854" s="391" t="s">
        <v>3471</v>
      </c>
      <c r="I854" s="391"/>
    </row>
    <row r="855" spans="1:9" s="121" customFormat="1" ht="21" customHeight="1">
      <c r="A855" s="333"/>
      <c r="B855" s="334" t="s">
        <v>1447</v>
      </c>
      <c r="C855" s="333" t="s">
        <v>1449</v>
      </c>
      <c r="D855" s="333" t="s">
        <v>613</v>
      </c>
      <c r="E855" s="334">
        <v>4</v>
      </c>
      <c r="F855" s="336">
        <v>34</v>
      </c>
      <c r="G855" s="335">
        <f t="shared" si="45"/>
        <v>136</v>
      </c>
      <c r="H855" s="391" t="s">
        <v>3470</v>
      </c>
      <c r="I855" s="391"/>
    </row>
    <row r="856" spans="1:9" s="121" customFormat="1" ht="21" customHeight="1">
      <c r="A856" s="333"/>
      <c r="B856" s="334" t="s">
        <v>2118</v>
      </c>
      <c r="C856" s="333" t="s">
        <v>2117</v>
      </c>
      <c r="D856" s="333" t="s">
        <v>613</v>
      </c>
      <c r="E856" s="334">
        <v>4</v>
      </c>
      <c r="F856" s="336">
        <v>50</v>
      </c>
      <c r="G856" s="335">
        <f t="shared" si="45"/>
        <v>200</v>
      </c>
      <c r="H856" s="391" t="s">
        <v>3472</v>
      </c>
      <c r="I856" s="391"/>
    </row>
    <row r="857" spans="1:9" s="121" customFormat="1" ht="21" customHeight="1">
      <c r="A857" s="333"/>
      <c r="B857" s="334" t="s">
        <v>2116</v>
      </c>
      <c r="C857" s="333" t="s">
        <v>2115</v>
      </c>
      <c r="D857" s="333" t="s">
        <v>613</v>
      </c>
      <c r="E857" s="334">
        <v>2</v>
      </c>
      <c r="F857" s="336">
        <v>17</v>
      </c>
      <c r="G857" s="335">
        <f t="shared" si="45"/>
        <v>34</v>
      </c>
      <c r="H857" s="391" t="s">
        <v>3470</v>
      </c>
      <c r="I857" s="391"/>
    </row>
    <row r="858" spans="1:9" s="121" customFormat="1" ht="21" customHeight="1">
      <c r="A858" s="333"/>
      <c r="B858" s="334" t="s">
        <v>1902</v>
      </c>
      <c r="C858" s="333" t="s">
        <v>1901</v>
      </c>
      <c r="D858" s="333" t="s">
        <v>613</v>
      </c>
      <c r="E858" s="334">
        <v>4</v>
      </c>
      <c r="F858" s="336">
        <v>1</v>
      </c>
      <c r="G858" s="335">
        <f t="shared" si="45"/>
        <v>4</v>
      </c>
      <c r="H858" s="391" t="s">
        <v>3471</v>
      </c>
      <c r="I858" s="391"/>
    </row>
    <row r="859" spans="1:9" s="121" customFormat="1" ht="21" customHeight="1">
      <c r="A859" s="333"/>
      <c r="B859" s="334" t="s">
        <v>2114</v>
      </c>
      <c r="C859" s="333" t="s">
        <v>2113</v>
      </c>
      <c r="D859" s="333" t="s">
        <v>613</v>
      </c>
      <c r="E859" s="334">
        <v>2</v>
      </c>
      <c r="F859" s="336">
        <v>16</v>
      </c>
      <c r="G859" s="335">
        <f t="shared" si="45"/>
        <v>32</v>
      </c>
      <c r="H859" s="391" t="s">
        <v>3472</v>
      </c>
      <c r="I859" s="391"/>
    </row>
    <row r="860" spans="1:9" s="121" customFormat="1" ht="21" customHeight="1">
      <c r="A860" s="333"/>
      <c r="B860" s="334" t="s">
        <v>2112</v>
      </c>
      <c r="C860" s="333" t="s">
        <v>2111</v>
      </c>
      <c r="D860" s="333" t="s">
        <v>613</v>
      </c>
      <c r="E860" s="334">
        <v>4</v>
      </c>
      <c r="F860" s="336">
        <v>25</v>
      </c>
      <c r="G860" s="335">
        <f t="shared" si="45"/>
        <v>100</v>
      </c>
      <c r="H860" s="391" t="s">
        <v>3472</v>
      </c>
      <c r="I860" s="391"/>
    </row>
    <row r="861" spans="1:9" s="121" customFormat="1" ht="21" customHeight="1">
      <c r="A861" s="333"/>
      <c r="B861" s="334" t="s">
        <v>2110</v>
      </c>
      <c r="C861" s="333" t="s">
        <v>33</v>
      </c>
      <c r="D861" s="333" t="s">
        <v>613</v>
      </c>
      <c r="E861" s="334">
        <v>2</v>
      </c>
      <c r="F861" s="336">
        <v>18</v>
      </c>
      <c r="G861" s="335">
        <f t="shared" si="45"/>
        <v>36</v>
      </c>
      <c r="H861" s="391" t="s">
        <v>3470</v>
      </c>
      <c r="I861" s="391"/>
    </row>
    <row r="862" spans="1:9" s="121" customFormat="1" ht="21" customHeight="1">
      <c r="A862" s="333"/>
      <c r="B862" s="334" t="s">
        <v>2254</v>
      </c>
      <c r="C862" s="333" t="s">
        <v>629</v>
      </c>
      <c r="D862" s="333" t="s">
        <v>613</v>
      </c>
      <c r="E862" s="334">
        <v>10</v>
      </c>
      <c r="F862" s="336">
        <v>3</v>
      </c>
      <c r="G862" s="335">
        <f t="shared" si="45"/>
        <v>30</v>
      </c>
      <c r="H862" s="337" t="s">
        <v>3422</v>
      </c>
      <c r="I862" s="337"/>
    </row>
    <row r="863" spans="1:9" s="121" customFormat="1" ht="21.75">
      <c r="A863" s="333"/>
      <c r="B863" s="334" t="s">
        <v>730</v>
      </c>
      <c r="C863" s="333" t="s">
        <v>729</v>
      </c>
      <c r="D863" s="333" t="s">
        <v>613</v>
      </c>
      <c r="E863" s="334">
        <v>2</v>
      </c>
      <c r="F863" s="336">
        <v>1</v>
      </c>
      <c r="G863" s="335">
        <f>SUM(E863*F863)</f>
        <v>2</v>
      </c>
      <c r="H863" s="391" t="s">
        <v>3470</v>
      </c>
      <c r="I863" s="391"/>
    </row>
    <row r="864" spans="1:9" s="121" customFormat="1" ht="21" customHeight="1">
      <c r="A864" s="333"/>
      <c r="B864" s="334" t="s">
        <v>2982</v>
      </c>
      <c r="C864" s="333" t="s">
        <v>729</v>
      </c>
      <c r="D864" s="333" t="s">
        <v>613</v>
      </c>
      <c r="E864" s="334">
        <v>2</v>
      </c>
      <c r="F864" s="336">
        <v>26</v>
      </c>
      <c r="G864" s="335">
        <f t="shared" si="45"/>
        <v>52</v>
      </c>
      <c r="H864" s="391" t="s">
        <v>3470</v>
      </c>
      <c r="I864" s="391"/>
    </row>
    <row r="865" spans="1:9" s="121" customFormat="1" ht="21.75">
      <c r="A865" s="333"/>
      <c r="B865" s="334" t="s">
        <v>941</v>
      </c>
      <c r="C865" s="333" t="s">
        <v>44</v>
      </c>
      <c r="D865" s="333" t="s">
        <v>613</v>
      </c>
      <c r="E865" s="334">
        <v>4</v>
      </c>
      <c r="F865" s="336">
        <v>93</v>
      </c>
      <c r="G865" s="335">
        <f>SUM(E865*F865)</f>
        <v>372</v>
      </c>
      <c r="H865" s="391" t="s">
        <v>3470</v>
      </c>
      <c r="I865" s="391"/>
    </row>
    <row r="866" spans="1:9" s="143" customFormat="1" ht="21" customHeight="1">
      <c r="A866" s="144" t="s">
        <v>376</v>
      </c>
      <c r="B866" s="145"/>
      <c r="C866" s="144"/>
      <c r="D866" s="144" t="s">
        <v>276</v>
      </c>
      <c r="E866" s="153">
        <f>SUM(E867)</f>
        <v>74</v>
      </c>
      <c r="F866" s="153">
        <f>SUM(F867)</f>
        <v>301</v>
      </c>
      <c r="G866" s="153">
        <f>SUM(G867)</f>
        <v>1198</v>
      </c>
      <c r="H866" s="153"/>
      <c r="I866" s="153"/>
    </row>
    <row r="867" spans="1:9" s="143" customFormat="1" ht="21" customHeight="1">
      <c r="A867" s="144"/>
      <c r="B867" s="145"/>
      <c r="C867" s="144"/>
      <c r="D867" s="144" t="s">
        <v>613</v>
      </c>
      <c r="E867" s="153">
        <f>SUM(E869:E886)</f>
        <v>74</v>
      </c>
      <c r="F867" s="153">
        <f>SUM(F869:F886)</f>
        <v>301</v>
      </c>
      <c r="G867" s="153">
        <f>SUM(G869:G886)</f>
        <v>1198</v>
      </c>
      <c r="H867" s="153"/>
      <c r="I867" s="153"/>
    </row>
    <row r="868" spans="1:9" s="143" customFormat="1" ht="21" customHeight="1">
      <c r="A868" s="144"/>
      <c r="B868" s="145"/>
      <c r="C868" s="144"/>
      <c r="D868" s="144" t="s">
        <v>289</v>
      </c>
      <c r="E868" s="153"/>
      <c r="F868" s="153"/>
      <c r="G868" s="153"/>
      <c r="H868" s="153"/>
      <c r="I868" s="153"/>
    </row>
    <row r="869" spans="1:9" s="121" customFormat="1" ht="21.75">
      <c r="A869" s="333"/>
      <c r="B869" s="334" t="s">
        <v>61</v>
      </c>
      <c r="C869" s="333" t="s">
        <v>30</v>
      </c>
      <c r="D869" s="333" t="s">
        <v>613</v>
      </c>
      <c r="E869" s="334">
        <v>4</v>
      </c>
      <c r="F869" s="336">
        <v>5</v>
      </c>
      <c r="G869" s="335">
        <f aca="true" t="shared" si="46" ref="G869:G886">SUM(E869*F869)</f>
        <v>20</v>
      </c>
      <c r="H869" s="391" t="s">
        <v>3106</v>
      </c>
      <c r="I869" s="391"/>
    </row>
    <row r="870" spans="1:9" s="121" customFormat="1" ht="21.75">
      <c r="A870" s="333"/>
      <c r="B870" s="334" t="s">
        <v>2984</v>
      </c>
      <c r="C870" s="333" t="s">
        <v>2983</v>
      </c>
      <c r="D870" s="333" t="s">
        <v>613</v>
      </c>
      <c r="E870" s="334">
        <v>4</v>
      </c>
      <c r="F870" s="336">
        <v>1</v>
      </c>
      <c r="G870" s="335">
        <f t="shared" si="46"/>
        <v>4</v>
      </c>
      <c r="H870" s="162"/>
      <c r="I870" s="162"/>
    </row>
    <row r="871" spans="1:9" s="121" customFormat="1" ht="21.75">
      <c r="A871" s="333"/>
      <c r="B871" s="334" t="s">
        <v>848</v>
      </c>
      <c r="C871" s="333" t="s">
        <v>30</v>
      </c>
      <c r="D871" s="333" t="s">
        <v>613</v>
      </c>
      <c r="E871" s="334">
        <v>4</v>
      </c>
      <c r="F871" s="336">
        <v>58</v>
      </c>
      <c r="G871" s="335">
        <f t="shared" si="46"/>
        <v>232</v>
      </c>
      <c r="H871" s="391" t="s">
        <v>3106</v>
      </c>
      <c r="I871" s="391"/>
    </row>
    <row r="872" spans="1:9" ht="21" customHeight="1">
      <c r="A872" s="333"/>
      <c r="B872" s="334" t="s">
        <v>1140</v>
      </c>
      <c r="C872" s="333" t="s">
        <v>1139</v>
      </c>
      <c r="D872" s="333" t="s">
        <v>613</v>
      </c>
      <c r="E872" s="334">
        <v>4</v>
      </c>
      <c r="F872" s="336">
        <v>47</v>
      </c>
      <c r="G872" s="335">
        <f t="shared" si="46"/>
        <v>188</v>
      </c>
      <c r="H872" s="391" t="s">
        <v>3474</v>
      </c>
      <c r="I872" s="391"/>
    </row>
    <row r="873" spans="1:9" s="121" customFormat="1" ht="21.75">
      <c r="A873" s="333"/>
      <c r="B873" s="334" t="s">
        <v>928</v>
      </c>
      <c r="C873" s="333" t="s">
        <v>171</v>
      </c>
      <c r="D873" s="333" t="s">
        <v>613</v>
      </c>
      <c r="E873" s="334">
        <v>4</v>
      </c>
      <c r="F873" s="336">
        <v>26</v>
      </c>
      <c r="G873" s="335">
        <f t="shared" si="46"/>
        <v>104</v>
      </c>
      <c r="H873" s="391" t="s">
        <v>3473</v>
      </c>
      <c r="I873" s="391"/>
    </row>
    <row r="874" spans="1:9" s="121" customFormat="1" ht="21.75">
      <c r="A874" s="333"/>
      <c r="B874" s="334" t="s">
        <v>927</v>
      </c>
      <c r="C874" s="333" t="s">
        <v>926</v>
      </c>
      <c r="D874" s="333" t="s">
        <v>613</v>
      </c>
      <c r="E874" s="334">
        <v>4</v>
      </c>
      <c r="F874" s="336">
        <v>27</v>
      </c>
      <c r="G874" s="335">
        <f t="shared" si="46"/>
        <v>108</v>
      </c>
      <c r="H874" s="391" t="s">
        <v>3423</v>
      </c>
      <c r="I874" s="391"/>
    </row>
    <row r="875" spans="1:9" s="121" customFormat="1" ht="21.75">
      <c r="A875" s="333"/>
      <c r="B875" s="334" t="s">
        <v>1138</v>
      </c>
      <c r="C875" s="333" t="s">
        <v>105</v>
      </c>
      <c r="D875" s="333" t="s">
        <v>613</v>
      </c>
      <c r="E875" s="334">
        <v>4</v>
      </c>
      <c r="F875" s="336">
        <v>1</v>
      </c>
      <c r="G875" s="335">
        <f t="shared" si="46"/>
        <v>4</v>
      </c>
      <c r="H875" s="391" t="s">
        <v>3423</v>
      </c>
      <c r="I875" s="391"/>
    </row>
    <row r="876" spans="1:9" s="121" customFormat="1" ht="21.75">
      <c r="A876" s="333"/>
      <c r="B876" s="334" t="s">
        <v>1410</v>
      </c>
      <c r="C876" s="333" t="s">
        <v>1411</v>
      </c>
      <c r="D876" s="333" t="s">
        <v>613</v>
      </c>
      <c r="E876" s="334">
        <v>4</v>
      </c>
      <c r="F876" s="336">
        <v>19</v>
      </c>
      <c r="G876" s="335">
        <f t="shared" si="46"/>
        <v>76</v>
      </c>
      <c r="H876" s="391" t="s">
        <v>3473</v>
      </c>
      <c r="I876" s="391"/>
    </row>
    <row r="877" spans="1:9" s="121" customFormat="1" ht="21.75">
      <c r="A877" s="333"/>
      <c r="B877" s="334" t="s">
        <v>1412</v>
      </c>
      <c r="C877" s="333" t="s">
        <v>1413</v>
      </c>
      <c r="D877" s="333" t="s">
        <v>613</v>
      </c>
      <c r="E877" s="334">
        <v>4</v>
      </c>
      <c r="F877" s="336">
        <v>17</v>
      </c>
      <c r="G877" s="335">
        <f t="shared" si="46"/>
        <v>68</v>
      </c>
      <c r="H877" s="391" t="s">
        <v>3423</v>
      </c>
      <c r="I877" s="391"/>
    </row>
    <row r="878" spans="1:9" s="121" customFormat="1" ht="21.75">
      <c r="A878" s="333"/>
      <c r="B878" s="334" t="s">
        <v>1951</v>
      </c>
      <c r="C878" s="333" t="s">
        <v>106</v>
      </c>
      <c r="D878" s="333" t="s">
        <v>613</v>
      </c>
      <c r="E878" s="334">
        <v>4</v>
      </c>
      <c r="F878" s="336">
        <v>18</v>
      </c>
      <c r="G878" s="335">
        <f t="shared" si="46"/>
        <v>72</v>
      </c>
      <c r="H878" s="391" t="s">
        <v>3425</v>
      </c>
      <c r="I878" s="391"/>
    </row>
    <row r="879" spans="1:9" s="121" customFormat="1" ht="21.75">
      <c r="A879" s="333"/>
      <c r="B879" s="334" t="s">
        <v>1910</v>
      </c>
      <c r="C879" s="333" t="s">
        <v>33</v>
      </c>
      <c r="D879" s="333" t="s">
        <v>613</v>
      </c>
      <c r="E879" s="334">
        <v>2</v>
      </c>
      <c r="F879" s="336">
        <v>2</v>
      </c>
      <c r="G879" s="335">
        <f t="shared" si="46"/>
        <v>4</v>
      </c>
      <c r="H879" s="391" t="s">
        <v>3425</v>
      </c>
      <c r="I879" s="391"/>
    </row>
    <row r="880" spans="1:9" s="143" customFormat="1" ht="21" customHeight="1" hidden="1">
      <c r="A880" s="333"/>
      <c r="B880" s="334" t="s">
        <v>1909</v>
      </c>
      <c r="C880" s="333" t="s">
        <v>1908</v>
      </c>
      <c r="D880" s="333" t="s">
        <v>613</v>
      </c>
      <c r="E880" s="334">
        <v>4</v>
      </c>
      <c r="F880" s="336">
        <v>13</v>
      </c>
      <c r="G880" s="335">
        <f t="shared" si="46"/>
        <v>52</v>
      </c>
      <c r="H880" s="153"/>
      <c r="I880" s="153"/>
    </row>
    <row r="881" spans="1:7" ht="21" customHeight="1" hidden="1">
      <c r="A881" s="333"/>
      <c r="B881" s="334" t="s">
        <v>2098</v>
      </c>
      <c r="C881" s="333" t="s">
        <v>1649</v>
      </c>
      <c r="D881" s="333" t="s">
        <v>613</v>
      </c>
      <c r="E881" s="334">
        <v>2</v>
      </c>
      <c r="F881" s="336">
        <v>13</v>
      </c>
      <c r="G881" s="335">
        <f t="shared" si="46"/>
        <v>26</v>
      </c>
    </row>
    <row r="882" spans="1:7" ht="21" customHeight="1" hidden="1">
      <c r="A882" s="333"/>
      <c r="B882" s="334" t="s">
        <v>1414</v>
      </c>
      <c r="C882" s="333" t="s">
        <v>34</v>
      </c>
      <c r="D882" s="333" t="s">
        <v>613</v>
      </c>
      <c r="E882" s="334">
        <v>4</v>
      </c>
      <c r="F882" s="336">
        <v>14</v>
      </c>
      <c r="G882" s="335">
        <f t="shared" si="46"/>
        <v>56</v>
      </c>
    </row>
    <row r="883" spans="1:9" s="121" customFormat="1" ht="21" customHeight="1">
      <c r="A883" s="333"/>
      <c r="B883" s="334" t="s">
        <v>2250</v>
      </c>
      <c r="C883" s="333" t="s">
        <v>2249</v>
      </c>
      <c r="D883" s="333" t="s">
        <v>613</v>
      </c>
      <c r="E883" s="334">
        <v>4</v>
      </c>
      <c r="F883" s="336">
        <v>1</v>
      </c>
      <c r="G883" s="335">
        <f t="shared" si="46"/>
        <v>4</v>
      </c>
      <c r="H883" s="391" t="s">
        <v>3108</v>
      </c>
      <c r="I883" s="391"/>
    </row>
    <row r="884" spans="1:9" s="121" customFormat="1" ht="21" customHeight="1">
      <c r="A884" s="333"/>
      <c r="B884" s="334" t="s">
        <v>2971</v>
      </c>
      <c r="C884" s="333" t="s">
        <v>2793</v>
      </c>
      <c r="D884" s="333" t="s">
        <v>613</v>
      </c>
      <c r="E884" s="334">
        <v>4</v>
      </c>
      <c r="F884" s="336">
        <v>13</v>
      </c>
      <c r="G884" s="335">
        <f t="shared" si="46"/>
        <v>52</v>
      </c>
      <c r="H884" s="391" t="s">
        <v>3108</v>
      </c>
      <c r="I884" s="391"/>
    </row>
    <row r="885" spans="1:9" s="121" customFormat="1" ht="21" customHeight="1">
      <c r="A885" s="333"/>
      <c r="B885" s="334" t="s">
        <v>2248</v>
      </c>
      <c r="C885" s="333" t="s">
        <v>629</v>
      </c>
      <c r="D885" s="333" t="s">
        <v>613</v>
      </c>
      <c r="E885" s="334">
        <v>10</v>
      </c>
      <c r="F885" s="336">
        <v>4</v>
      </c>
      <c r="G885" s="335">
        <f t="shared" si="46"/>
        <v>40</v>
      </c>
      <c r="H885" s="338" t="s">
        <v>3422</v>
      </c>
      <c r="I885" s="338"/>
    </row>
    <row r="886" spans="1:9" s="121" customFormat="1" ht="21" customHeight="1">
      <c r="A886" s="333"/>
      <c r="B886" s="334" t="s">
        <v>2970</v>
      </c>
      <c r="C886" s="333" t="s">
        <v>728</v>
      </c>
      <c r="D886" s="333" t="s">
        <v>613</v>
      </c>
      <c r="E886" s="334">
        <v>4</v>
      </c>
      <c r="F886" s="336">
        <v>22</v>
      </c>
      <c r="G886" s="335">
        <f t="shared" si="46"/>
        <v>88</v>
      </c>
      <c r="H886" s="162"/>
      <c r="I886" s="162"/>
    </row>
    <row r="887" spans="1:9" s="143" customFormat="1" ht="21" customHeight="1">
      <c r="A887" s="144" t="s">
        <v>378</v>
      </c>
      <c r="B887" s="145"/>
      <c r="C887" s="144"/>
      <c r="D887" s="144" t="s">
        <v>276</v>
      </c>
      <c r="E887" s="153">
        <f>SUM(E888)</f>
        <v>66</v>
      </c>
      <c r="F887" s="153">
        <f>SUM(F888)</f>
        <v>291</v>
      </c>
      <c r="G887" s="153">
        <f>SUM(G888)</f>
        <v>856</v>
      </c>
      <c r="H887" s="153"/>
      <c r="I887" s="153"/>
    </row>
    <row r="888" spans="1:9" s="143" customFormat="1" ht="21" customHeight="1">
      <c r="A888" s="144"/>
      <c r="B888" s="145"/>
      <c r="C888" s="144"/>
      <c r="D888" s="144" t="s">
        <v>613</v>
      </c>
      <c r="E888" s="153">
        <f>SUM(E890:E908)</f>
        <v>66</v>
      </c>
      <c r="F888" s="153">
        <f>SUM(F890:F908)</f>
        <v>291</v>
      </c>
      <c r="G888" s="153">
        <f>SUM(G890:G908)</f>
        <v>856</v>
      </c>
      <c r="H888" s="153"/>
      <c r="I888" s="153"/>
    </row>
    <row r="889" spans="1:9" s="143" customFormat="1" ht="21" customHeight="1">
      <c r="A889" s="144"/>
      <c r="B889" s="145"/>
      <c r="C889" s="144"/>
      <c r="D889" s="144" t="s">
        <v>289</v>
      </c>
      <c r="E889" s="153"/>
      <c r="F889" s="153"/>
      <c r="G889" s="153"/>
      <c r="H889" s="153"/>
      <c r="I889" s="153"/>
    </row>
    <row r="890" spans="1:9" s="121" customFormat="1" ht="21" customHeight="1">
      <c r="A890" s="333"/>
      <c r="B890" s="334" t="s">
        <v>174</v>
      </c>
      <c r="C890" s="333" t="s">
        <v>153</v>
      </c>
      <c r="D890" s="333" t="s">
        <v>613</v>
      </c>
      <c r="E890" s="334">
        <v>2</v>
      </c>
      <c r="F890" s="336">
        <v>60</v>
      </c>
      <c r="G890" s="335">
        <f aca="true" t="shared" si="47" ref="G890:G908">SUM(E890*F890)</f>
        <v>120</v>
      </c>
      <c r="H890" s="338" t="s">
        <v>3106</v>
      </c>
      <c r="I890" s="338"/>
    </row>
    <row r="891" spans="1:9" s="121" customFormat="1" ht="21" customHeight="1">
      <c r="A891" s="333"/>
      <c r="B891" s="334" t="s">
        <v>3004</v>
      </c>
      <c r="C891" s="333" t="s">
        <v>153</v>
      </c>
      <c r="D891" s="333" t="s">
        <v>613</v>
      </c>
      <c r="E891" s="334">
        <v>2</v>
      </c>
      <c r="F891" s="336">
        <v>49</v>
      </c>
      <c r="G891" s="335">
        <f t="shared" si="47"/>
        <v>98</v>
      </c>
      <c r="H891" s="338" t="s">
        <v>3106</v>
      </c>
      <c r="I891" s="338"/>
    </row>
    <row r="892" spans="1:9" s="121" customFormat="1" ht="21" customHeight="1">
      <c r="A892" s="333"/>
      <c r="B892" s="334" t="s">
        <v>3003</v>
      </c>
      <c r="C892" s="333" t="s">
        <v>64</v>
      </c>
      <c r="D892" s="333" t="s">
        <v>613</v>
      </c>
      <c r="E892" s="334">
        <v>2</v>
      </c>
      <c r="F892" s="336">
        <v>26</v>
      </c>
      <c r="G892" s="335">
        <f t="shared" si="47"/>
        <v>52</v>
      </c>
      <c r="H892" s="338" t="s">
        <v>3106</v>
      </c>
      <c r="I892" s="338"/>
    </row>
    <row r="893" spans="1:9" s="121" customFormat="1" ht="21" customHeight="1">
      <c r="A893" s="333"/>
      <c r="B893" s="334" t="s">
        <v>108</v>
      </c>
      <c r="C893" s="333" t="s">
        <v>109</v>
      </c>
      <c r="D893" s="333" t="s">
        <v>613</v>
      </c>
      <c r="E893" s="334">
        <v>4</v>
      </c>
      <c r="F893" s="336">
        <v>3</v>
      </c>
      <c r="G893" s="335">
        <f t="shared" si="47"/>
        <v>12</v>
      </c>
      <c r="H893" s="338" t="s">
        <v>3476</v>
      </c>
      <c r="I893" s="338"/>
    </row>
    <row r="894" spans="1:9" s="121" customFormat="1" ht="21" customHeight="1">
      <c r="A894" s="333"/>
      <c r="B894" s="334" t="s">
        <v>3002</v>
      </c>
      <c r="C894" s="333" t="s">
        <v>3001</v>
      </c>
      <c r="D894" s="333" t="s">
        <v>613</v>
      </c>
      <c r="E894" s="334">
        <v>4</v>
      </c>
      <c r="F894" s="336">
        <v>2</v>
      </c>
      <c r="G894" s="335">
        <f t="shared" si="47"/>
        <v>8</v>
      </c>
      <c r="H894" s="338" t="s">
        <v>3475</v>
      </c>
      <c r="I894" s="338"/>
    </row>
    <row r="895" spans="1:9" s="121" customFormat="1" ht="21" customHeight="1">
      <c r="A895" s="333"/>
      <c r="B895" s="334" t="s">
        <v>1434</v>
      </c>
      <c r="C895" s="333" t="s">
        <v>1433</v>
      </c>
      <c r="D895" s="333" t="s">
        <v>613</v>
      </c>
      <c r="E895" s="334">
        <v>4</v>
      </c>
      <c r="F895" s="336">
        <v>9</v>
      </c>
      <c r="G895" s="335">
        <f t="shared" si="47"/>
        <v>36</v>
      </c>
      <c r="H895" s="338" t="s">
        <v>3476</v>
      </c>
      <c r="I895" s="338"/>
    </row>
    <row r="896" spans="1:9" s="121" customFormat="1" ht="21" customHeight="1">
      <c r="A896" s="333"/>
      <c r="B896" s="334" t="s">
        <v>1436</v>
      </c>
      <c r="C896" s="333" t="s">
        <v>1435</v>
      </c>
      <c r="D896" s="333" t="s">
        <v>613</v>
      </c>
      <c r="E896" s="334">
        <v>4</v>
      </c>
      <c r="F896" s="336">
        <v>10</v>
      </c>
      <c r="G896" s="335">
        <f t="shared" si="47"/>
        <v>40</v>
      </c>
      <c r="H896" s="338" t="s">
        <v>3476</v>
      </c>
      <c r="I896" s="338"/>
    </row>
    <row r="897" spans="1:9" s="121" customFormat="1" ht="21" customHeight="1">
      <c r="A897" s="333"/>
      <c r="B897" s="334" t="s">
        <v>1437</v>
      </c>
      <c r="C897" s="333" t="s">
        <v>1438</v>
      </c>
      <c r="D897" s="333" t="s">
        <v>613</v>
      </c>
      <c r="E897" s="334">
        <v>2</v>
      </c>
      <c r="F897" s="336">
        <v>9</v>
      </c>
      <c r="G897" s="335">
        <f t="shared" si="47"/>
        <v>18</v>
      </c>
      <c r="H897" s="338" t="s">
        <v>3476</v>
      </c>
      <c r="I897" s="338"/>
    </row>
    <row r="898" spans="1:9" s="121" customFormat="1" ht="21" customHeight="1">
      <c r="A898" s="333"/>
      <c r="B898" s="334" t="s">
        <v>3000</v>
      </c>
      <c r="C898" s="333" t="s">
        <v>2999</v>
      </c>
      <c r="D898" s="333" t="s">
        <v>613</v>
      </c>
      <c r="E898" s="334">
        <v>4</v>
      </c>
      <c r="F898" s="336">
        <v>2</v>
      </c>
      <c r="G898" s="335">
        <f t="shared" si="47"/>
        <v>8</v>
      </c>
      <c r="H898" s="338" t="s">
        <v>3475</v>
      </c>
      <c r="I898" s="338"/>
    </row>
    <row r="899" spans="1:9" s="121" customFormat="1" ht="21" customHeight="1">
      <c r="A899" s="333"/>
      <c r="B899" s="334" t="s">
        <v>1440</v>
      </c>
      <c r="C899" s="333" t="s">
        <v>1439</v>
      </c>
      <c r="D899" s="333" t="s">
        <v>613</v>
      </c>
      <c r="E899" s="334">
        <v>4</v>
      </c>
      <c r="F899" s="336">
        <v>7</v>
      </c>
      <c r="G899" s="335">
        <f t="shared" si="47"/>
        <v>28</v>
      </c>
      <c r="H899" s="338" t="s">
        <v>3477</v>
      </c>
      <c r="I899" s="338"/>
    </row>
    <row r="900" spans="1:9" s="121" customFormat="1" ht="21" customHeight="1">
      <c r="A900" s="333"/>
      <c r="B900" s="334" t="s">
        <v>2109</v>
      </c>
      <c r="C900" s="333" t="s">
        <v>2108</v>
      </c>
      <c r="D900" s="333" t="s">
        <v>613</v>
      </c>
      <c r="E900" s="334">
        <v>4</v>
      </c>
      <c r="F900" s="336">
        <v>8</v>
      </c>
      <c r="G900" s="335">
        <f t="shared" si="47"/>
        <v>32</v>
      </c>
      <c r="H900" s="338" t="s">
        <v>3476</v>
      </c>
      <c r="I900" s="338"/>
    </row>
    <row r="901" spans="1:9" s="121" customFormat="1" ht="21" customHeight="1">
      <c r="A901" s="333"/>
      <c r="B901" s="334" t="s">
        <v>2107</v>
      </c>
      <c r="C901" s="333" t="s">
        <v>2106</v>
      </c>
      <c r="D901" s="333" t="s">
        <v>613</v>
      </c>
      <c r="E901" s="334">
        <v>4</v>
      </c>
      <c r="F901" s="336">
        <v>8</v>
      </c>
      <c r="G901" s="335">
        <f t="shared" si="47"/>
        <v>32</v>
      </c>
      <c r="H901" s="338" t="s">
        <v>3476</v>
      </c>
      <c r="I901" s="338"/>
    </row>
    <row r="902" spans="1:9" s="121" customFormat="1" ht="21" customHeight="1">
      <c r="A902" s="333"/>
      <c r="B902" s="334" t="s">
        <v>2384</v>
      </c>
      <c r="C902" s="333" t="s">
        <v>2383</v>
      </c>
      <c r="D902" s="333" t="s">
        <v>613</v>
      </c>
      <c r="E902" s="334">
        <v>4</v>
      </c>
      <c r="F902" s="336">
        <v>1</v>
      </c>
      <c r="G902" s="335">
        <f t="shared" si="47"/>
        <v>4</v>
      </c>
      <c r="H902" s="338" t="s">
        <v>3476</v>
      </c>
      <c r="I902" s="338"/>
    </row>
    <row r="903" spans="1:9" s="121" customFormat="1" ht="21" customHeight="1">
      <c r="A903" s="333"/>
      <c r="B903" s="334" t="s">
        <v>2998</v>
      </c>
      <c r="C903" s="333" t="s">
        <v>2997</v>
      </c>
      <c r="D903" s="333" t="s">
        <v>613</v>
      </c>
      <c r="E903" s="334">
        <v>4</v>
      </c>
      <c r="F903" s="336">
        <v>3</v>
      </c>
      <c r="G903" s="335">
        <f t="shared" si="47"/>
        <v>12</v>
      </c>
      <c r="H903" s="338" t="s">
        <v>3475</v>
      </c>
      <c r="I903" s="338"/>
    </row>
    <row r="904" spans="1:9" s="121" customFormat="1" ht="21" customHeight="1">
      <c r="A904" s="333"/>
      <c r="B904" s="334" t="s">
        <v>1441</v>
      </c>
      <c r="C904" s="333" t="s">
        <v>587</v>
      </c>
      <c r="D904" s="333" t="s">
        <v>613</v>
      </c>
      <c r="E904" s="334">
        <v>4</v>
      </c>
      <c r="F904" s="336">
        <v>7</v>
      </c>
      <c r="G904" s="335">
        <f t="shared" si="47"/>
        <v>28</v>
      </c>
      <c r="H904" s="338" t="s">
        <v>3477</v>
      </c>
      <c r="I904" s="338"/>
    </row>
    <row r="905" spans="1:9" s="121" customFormat="1" ht="21" customHeight="1">
      <c r="A905" s="333"/>
      <c r="B905" s="334" t="s">
        <v>2105</v>
      </c>
      <c r="C905" s="333" t="s">
        <v>175</v>
      </c>
      <c r="D905" s="333" t="s">
        <v>613</v>
      </c>
      <c r="E905" s="334">
        <v>4</v>
      </c>
      <c r="F905" s="336">
        <v>8</v>
      </c>
      <c r="G905" s="335">
        <f t="shared" si="47"/>
        <v>32</v>
      </c>
      <c r="H905" s="338" t="s">
        <v>3477</v>
      </c>
      <c r="I905" s="338"/>
    </row>
    <row r="906" spans="1:9" s="121" customFormat="1" ht="21" customHeight="1">
      <c r="A906" s="333"/>
      <c r="B906" s="334" t="s">
        <v>2104</v>
      </c>
      <c r="C906" s="333" t="s">
        <v>2103</v>
      </c>
      <c r="D906" s="333" t="s">
        <v>613</v>
      </c>
      <c r="E906" s="334">
        <v>4</v>
      </c>
      <c r="F906" s="336">
        <v>7</v>
      </c>
      <c r="G906" s="335">
        <f t="shared" si="47"/>
        <v>28</v>
      </c>
      <c r="H906" s="338" t="s">
        <v>3478</v>
      </c>
      <c r="I906" s="338"/>
    </row>
    <row r="907" spans="1:9" s="121" customFormat="1" ht="21" customHeight="1">
      <c r="A907" s="333"/>
      <c r="B907" s="334" t="s">
        <v>2625</v>
      </c>
      <c r="C907" s="333" t="s">
        <v>109</v>
      </c>
      <c r="D907" s="333" t="s">
        <v>613</v>
      </c>
      <c r="E907" s="334">
        <v>4</v>
      </c>
      <c r="F907" s="336">
        <v>62</v>
      </c>
      <c r="G907" s="335">
        <f t="shared" si="47"/>
        <v>248</v>
      </c>
      <c r="H907" s="338" t="s">
        <v>3476</v>
      </c>
      <c r="I907" s="338"/>
    </row>
    <row r="908" spans="1:9" s="121" customFormat="1" ht="21" customHeight="1">
      <c r="A908" s="333"/>
      <c r="B908" s="334" t="s">
        <v>2996</v>
      </c>
      <c r="C908" s="333" t="s">
        <v>2995</v>
      </c>
      <c r="D908" s="333" t="s">
        <v>613</v>
      </c>
      <c r="E908" s="334">
        <v>2</v>
      </c>
      <c r="F908" s="336">
        <v>10</v>
      </c>
      <c r="G908" s="335">
        <f t="shared" si="47"/>
        <v>20</v>
      </c>
      <c r="H908" s="338" t="s">
        <v>3477</v>
      </c>
      <c r="I908" s="338"/>
    </row>
    <row r="909" spans="1:9" s="143" customFormat="1" ht="21" customHeight="1">
      <c r="A909" s="144" t="s">
        <v>392</v>
      </c>
      <c r="B909" s="145"/>
      <c r="C909" s="144"/>
      <c r="D909" s="144" t="s">
        <v>276</v>
      </c>
      <c r="E909" s="153">
        <f>SUM(E910)</f>
        <v>54</v>
      </c>
      <c r="F909" s="153">
        <f>SUM(F910)</f>
        <v>345</v>
      </c>
      <c r="G909" s="153">
        <f>SUM(G910)</f>
        <v>1130</v>
      </c>
      <c r="H909" s="153"/>
      <c r="I909" s="153"/>
    </row>
    <row r="910" spans="1:9" s="143" customFormat="1" ht="21" customHeight="1">
      <c r="A910" s="144" t="s">
        <v>393</v>
      </c>
      <c r="B910" s="145"/>
      <c r="C910" s="144"/>
      <c r="D910" s="144" t="s">
        <v>613</v>
      </c>
      <c r="E910" s="153">
        <f>SUM(E912:E926)</f>
        <v>54</v>
      </c>
      <c r="F910" s="153">
        <f>SUM(F912:F926)</f>
        <v>345</v>
      </c>
      <c r="G910" s="153">
        <f>SUM(G912:G926)</f>
        <v>1130</v>
      </c>
      <c r="H910" s="153"/>
      <c r="I910" s="153"/>
    </row>
    <row r="911" spans="1:9" s="143" customFormat="1" ht="21" customHeight="1">
      <c r="A911" s="144"/>
      <c r="B911" s="145"/>
      <c r="C911" s="144"/>
      <c r="D911" s="144" t="s">
        <v>289</v>
      </c>
      <c r="E911" s="153"/>
      <c r="F911" s="153" t="s">
        <v>320</v>
      </c>
      <c r="G911" s="153" t="s">
        <v>320</v>
      </c>
      <c r="H911" s="153"/>
      <c r="I911" s="153"/>
    </row>
    <row r="912" spans="1:9" s="121" customFormat="1" ht="21" customHeight="1">
      <c r="A912" s="333"/>
      <c r="B912" s="334" t="s">
        <v>932</v>
      </c>
      <c r="C912" s="333" t="s">
        <v>931</v>
      </c>
      <c r="D912" s="333" t="s">
        <v>613</v>
      </c>
      <c r="E912" s="334">
        <v>4</v>
      </c>
      <c r="F912" s="336">
        <v>28</v>
      </c>
      <c r="G912" s="335">
        <f aca="true" t="shared" si="48" ref="G912:G926">SUM(E912*F912)</f>
        <v>112</v>
      </c>
      <c r="H912" s="338" t="s">
        <v>3479</v>
      </c>
      <c r="I912" s="338"/>
    </row>
    <row r="913" spans="1:9" s="121" customFormat="1" ht="21" customHeight="1">
      <c r="A913" s="333"/>
      <c r="B913" s="334" t="s">
        <v>1416</v>
      </c>
      <c r="C913" s="333" t="s">
        <v>1415</v>
      </c>
      <c r="D913" s="333" t="s">
        <v>613</v>
      </c>
      <c r="E913" s="334">
        <v>2</v>
      </c>
      <c r="F913" s="336">
        <v>32</v>
      </c>
      <c r="G913" s="335">
        <f t="shared" si="48"/>
        <v>64</v>
      </c>
      <c r="H913" s="338" t="s">
        <v>3480</v>
      </c>
      <c r="I913" s="338"/>
    </row>
    <row r="914" spans="1:9" s="121" customFormat="1" ht="21" customHeight="1">
      <c r="A914" s="333"/>
      <c r="B914" s="334" t="s">
        <v>1417</v>
      </c>
      <c r="C914" s="333" t="s">
        <v>154</v>
      </c>
      <c r="D914" s="333" t="s">
        <v>613</v>
      </c>
      <c r="E914" s="334">
        <v>4</v>
      </c>
      <c r="F914" s="336">
        <v>18</v>
      </c>
      <c r="G914" s="335">
        <f t="shared" si="48"/>
        <v>72</v>
      </c>
      <c r="H914" s="338" t="s">
        <v>3481</v>
      </c>
      <c r="I914" s="338"/>
    </row>
    <row r="915" spans="1:9" s="121" customFormat="1" ht="21" customHeight="1">
      <c r="A915" s="333"/>
      <c r="B915" s="334" t="s">
        <v>1419</v>
      </c>
      <c r="C915" s="333" t="s">
        <v>1418</v>
      </c>
      <c r="D915" s="333" t="s">
        <v>613</v>
      </c>
      <c r="E915" s="334">
        <v>2</v>
      </c>
      <c r="F915" s="336">
        <v>17</v>
      </c>
      <c r="G915" s="335">
        <f t="shared" si="48"/>
        <v>34</v>
      </c>
      <c r="H915" s="338" t="s">
        <v>3481</v>
      </c>
      <c r="I915" s="338"/>
    </row>
    <row r="916" spans="1:9" s="121" customFormat="1" ht="21" customHeight="1">
      <c r="A916" s="333"/>
      <c r="B916" s="334" t="s">
        <v>1421</v>
      </c>
      <c r="C916" s="333" t="s">
        <v>1420</v>
      </c>
      <c r="D916" s="333" t="s">
        <v>613</v>
      </c>
      <c r="E916" s="334">
        <v>4</v>
      </c>
      <c r="F916" s="336">
        <v>31</v>
      </c>
      <c r="G916" s="335">
        <f t="shared" si="48"/>
        <v>124</v>
      </c>
      <c r="H916" s="338" t="s">
        <v>3482</v>
      </c>
      <c r="I916" s="338"/>
    </row>
    <row r="917" spans="1:9" s="121" customFormat="1" ht="21" customHeight="1">
      <c r="A917" s="333"/>
      <c r="B917" s="334" t="s">
        <v>1423</v>
      </c>
      <c r="C917" s="333" t="s">
        <v>1422</v>
      </c>
      <c r="D917" s="333" t="s">
        <v>613</v>
      </c>
      <c r="E917" s="334">
        <v>2</v>
      </c>
      <c r="F917" s="336">
        <v>31</v>
      </c>
      <c r="G917" s="335">
        <f t="shared" si="48"/>
        <v>62</v>
      </c>
      <c r="H917" s="338" t="s">
        <v>3482</v>
      </c>
      <c r="I917" s="338"/>
    </row>
    <row r="918" spans="1:9" s="121" customFormat="1" ht="21" customHeight="1">
      <c r="A918" s="333"/>
      <c r="B918" s="334" t="s">
        <v>1425</v>
      </c>
      <c r="C918" s="333" t="s">
        <v>1424</v>
      </c>
      <c r="D918" s="333" t="s">
        <v>613</v>
      </c>
      <c r="E918" s="334">
        <v>4</v>
      </c>
      <c r="F918" s="336">
        <v>36</v>
      </c>
      <c r="G918" s="335">
        <f t="shared" si="48"/>
        <v>144</v>
      </c>
      <c r="H918" s="338" t="s">
        <v>3482</v>
      </c>
      <c r="I918" s="338"/>
    </row>
    <row r="919" spans="1:9" s="121" customFormat="1" ht="21" customHeight="1">
      <c r="A919" s="333"/>
      <c r="B919" s="334" t="s">
        <v>1426</v>
      </c>
      <c r="C919" s="333" t="s">
        <v>177</v>
      </c>
      <c r="D919" s="333" t="s">
        <v>613</v>
      </c>
      <c r="E919" s="334">
        <v>4</v>
      </c>
      <c r="F919" s="336">
        <v>31</v>
      </c>
      <c r="G919" s="335">
        <f t="shared" si="48"/>
        <v>124</v>
      </c>
      <c r="H919" s="338" t="s">
        <v>3108</v>
      </c>
      <c r="I919" s="338"/>
    </row>
    <row r="920" spans="1:9" s="121" customFormat="1" ht="21" customHeight="1">
      <c r="A920" s="333"/>
      <c r="B920" s="334" t="s">
        <v>2980</v>
      </c>
      <c r="C920" s="333" t="s">
        <v>2979</v>
      </c>
      <c r="D920" s="333" t="s">
        <v>613</v>
      </c>
      <c r="E920" s="334">
        <v>4</v>
      </c>
      <c r="F920" s="336">
        <v>26</v>
      </c>
      <c r="G920" s="335">
        <f t="shared" si="48"/>
        <v>104</v>
      </c>
      <c r="H920" s="338" t="s">
        <v>3108</v>
      </c>
      <c r="I920" s="338"/>
    </row>
    <row r="921" spans="1:9" s="121" customFormat="1" ht="21" customHeight="1">
      <c r="A921" s="333"/>
      <c r="B921" s="334" t="s">
        <v>1876</v>
      </c>
      <c r="C921" s="333" t="s">
        <v>40</v>
      </c>
      <c r="D921" s="333" t="s">
        <v>613</v>
      </c>
      <c r="E921" s="334">
        <v>2</v>
      </c>
      <c r="F921" s="336">
        <v>27</v>
      </c>
      <c r="G921" s="335">
        <f t="shared" si="48"/>
        <v>54</v>
      </c>
      <c r="H921" s="338" t="s">
        <v>3480</v>
      </c>
      <c r="I921" s="338"/>
    </row>
    <row r="922" spans="1:9" s="121" customFormat="1" ht="21" customHeight="1">
      <c r="A922" s="333"/>
      <c r="B922" s="334" t="s">
        <v>2390</v>
      </c>
      <c r="C922" s="333" t="s">
        <v>2389</v>
      </c>
      <c r="D922" s="333" t="s">
        <v>613</v>
      </c>
      <c r="E922" s="334">
        <v>4</v>
      </c>
      <c r="F922" s="336">
        <v>21</v>
      </c>
      <c r="G922" s="335">
        <f t="shared" si="48"/>
        <v>84</v>
      </c>
      <c r="H922" s="338" t="s">
        <v>3483</v>
      </c>
      <c r="I922" s="338"/>
    </row>
    <row r="923" spans="1:9" s="121" customFormat="1" ht="21" customHeight="1">
      <c r="A923" s="333"/>
      <c r="B923" s="334" t="s">
        <v>2388</v>
      </c>
      <c r="C923" s="333" t="s">
        <v>2387</v>
      </c>
      <c r="D923" s="333" t="s">
        <v>613</v>
      </c>
      <c r="E923" s="334">
        <v>2</v>
      </c>
      <c r="F923" s="336">
        <v>14</v>
      </c>
      <c r="G923" s="335">
        <f t="shared" si="48"/>
        <v>28</v>
      </c>
      <c r="H923" s="338" t="s">
        <v>3483</v>
      </c>
      <c r="I923" s="338"/>
    </row>
    <row r="924" spans="1:9" s="121" customFormat="1" ht="21" customHeight="1">
      <c r="A924" s="333"/>
      <c r="B924" s="334" t="s">
        <v>2253</v>
      </c>
      <c r="C924" s="333" t="s">
        <v>629</v>
      </c>
      <c r="D924" s="333" t="s">
        <v>613</v>
      </c>
      <c r="E924" s="334">
        <v>10</v>
      </c>
      <c r="F924" s="336">
        <v>2</v>
      </c>
      <c r="G924" s="335">
        <f t="shared" si="48"/>
        <v>20</v>
      </c>
      <c r="H924" s="392" t="s">
        <v>3484</v>
      </c>
      <c r="I924" s="392"/>
    </row>
    <row r="925" spans="1:9" s="121" customFormat="1" ht="21" customHeight="1">
      <c r="A925" s="333"/>
      <c r="B925" s="334" t="s">
        <v>2978</v>
      </c>
      <c r="C925" s="333" t="s">
        <v>2977</v>
      </c>
      <c r="D925" s="333" t="s">
        <v>613</v>
      </c>
      <c r="E925" s="334">
        <v>4</v>
      </c>
      <c r="F925" s="336">
        <v>21</v>
      </c>
      <c r="G925" s="335">
        <f t="shared" si="48"/>
        <v>84</v>
      </c>
      <c r="H925" s="338" t="s">
        <v>3479</v>
      </c>
      <c r="I925" s="338"/>
    </row>
    <row r="926" spans="1:9" s="121" customFormat="1" ht="21" customHeight="1">
      <c r="A926" s="333"/>
      <c r="B926" s="334" t="s">
        <v>2976</v>
      </c>
      <c r="C926" s="333" t="s">
        <v>2975</v>
      </c>
      <c r="D926" s="333" t="s">
        <v>613</v>
      </c>
      <c r="E926" s="334">
        <v>2</v>
      </c>
      <c r="F926" s="336">
        <v>10</v>
      </c>
      <c r="G926" s="335">
        <f t="shared" si="48"/>
        <v>20</v>
      </c>
      <c r="H926" s="338" t="s">
        <v>3108</v>
      </c>
      <c r="I926" s="364"/>
    </row>
    <row r="927" spans="1:9" s="143" customFormat="1" ht="21" customHeight="1">
      <c r="A927" s="144" t="s">
        <v>379</v>
      </c>
      <c r="B927" s="145"/>
      <c r="C927" s="144"/>
      <c r="D927" s="144" t="s">
        <v>276</v>
      </c>
      <c r="E927" s="153">
        <f>SUM(E928)</f>
        <v>36</v>
      </c>
      <c r="F927" s="153">
        <f>SUM(F928:F929)</f>
        <v>104</v>
      </c>
      <c r="G927" s="153">
        <f>SUM(G928:G929)</f>
        <v>462</v>
      </c>
      <c r="H927" s="153"/>
      <c r="I927" s="153"/>
    </row>
    <row r="928" spans="1:9" s="143" customFormat="1" ht="21" customHeight="1">
      <c r="A928" s="144"/>
      <c r="B928" s="145"/>
      <c r="C928" s="144"/>
      <c r="D928" s="144" t="s">
        <v>613</v>
      </c>
      <c r="E928" s="153">
        <f>SUM(E930:E937)</f>
        <v>36</v>
      </c>
      <c r="F928" s="153">
        <f>SUM(F930:F937)</f>
        <v>104</v>
      </c>
      <c r="G928" s="153">
        <f>SUM(G930:G937)</f>
        <v>462</v>
      </c>
      <c r="H928" s="153"/>
      <c r="I928" s="153"/>
    </row>
    <row r="929" spans="1:9" s="143" customFormat="1" ht="21" customHeight="1">
      <c r="A929" s="144"/>
      <c r="B929" s="145"/>
      <c r="C929" s="144"/>
      <c r="D929" s="144" t="s">
        <v>289</v>
      </c>
      <c r="E929" s="153"/>
      <c r="F929" s="153" t="s">
        <v>320</v>
      </c>
      <c r="G929" s="153" t="s">
        <v>320</v>
      </c>
      <c r="H929" s="153"/>
      <c r="I929" s="153"/>
    </row>
    <row r="930" spans="1:9" s="121" customFormat="1" ht="21" customHeight="1">
      <c r="A930" s="333"/>
      <c r="B930" s="334" t="s">
        <v>2988</v>
      </c>
      <c r="C930" s="333" t="s">
        <v>2987</v>
      </c>
      <c r="D930" s="333" t="s">
        <v>613</v>
      </c>
      <c r="E930" s="334">
        <v>4</v>
      </c>
      <c r="F930" s="336">
        <v>39</v>
      </c>
      <c r="G930" s="335">
        <f aca="true" t="shared" si="49" ref="G930:G937">SUM(E930*F930)</f>
        <v>156</v>
      </c>
      <c r="H930" s="338" t="s">
        <v>3485</v>
      </c>
      <c r="I930" s="338"/>
    </row>
    <row r="931" spans="1:9" s="121" customFormat="1" ht="21" customHeight="1">
      <c r="A931" s="333"/>
      <c r="B931" s="334" t="s">
        <v>1443</v>
      </c>
      <c r="C931" s="333" t="s">
        <v>1442</v>
      </c>
      <c r="D931" s="333" t="s">
        <v>613</v>
      </c>
      <c r="E931" s="334">
        <v>4</v>
      </c>
      <c r="F931" s="336">
        <v>2</v>
      </c>
      <c r="G931" s="335">
        <f t="shared" si="49"/>
        <v>8</v>
      </c>
      <c r="H931" s="338" t="s">
        <v>3486</v>
      </c>
      <c r="I931" s="338"/>
    </row>
    <row r="932" spans="1:9" s="121" customFormat="1" ht="21" customHeight="1">
      <c r="A932" s="333"/>
      <c r="B932" s="334" t="s">
        <v>1444</v>
      </c>
      <c r="C932" s="333" t="s">
        <v>1445</v>
      </c>
      <c r="D932" s="333" t="s">
        <v>613</v>
      </c>
      <c r="E932" s="334">
        <v>4</v>
      </c>
      <c r="F932" s="336">
        <v>2</v>
      </c>
      <c r="G932" s="335">
        <f t="shared" si="49"/>
        <v>8</v>
      </c>
      <c r="H932" s="338" t="s">
        <v>3486</v>
      </c>
      <c r="I932" s="338"/>
    </row>
    <row r="933" spans="1:9" s="121" customFormat="1" ht="21" customHeight="1">
      <c r="A933" s="333"/>
      <c r="B933" s="334" t="s">
        <v>2102</v>
      </c>
      <c r="C933" s="333" t="s">
        <v>2101</v>
      </c>
      <c r="D933" s="333" t="s">
        <v>613</v>
      </c>
      <c r="E933" s="334">
        <v>4</v>
      </c>
      <c r="F933" s="336">
        <v>17</v>
      </c>
      <c r="G933" s="335">
        <f t="shared" si="49"/>
        <v>68</v>
      </c>
      <c r="H933" s="338" t="s">
        <v>3486</v>
      </c>
      <c r="I933" s="338"/>
    </row>
    <row r="934" spans="1:9" s="121" customFormat="1" ht="21" customHeight="1">
      <c r="A934" s="333"/>
      <c r="B934" s="334" t="s">
        <v>1886</v>
      </c>
      <c r="C934" s="333" t="s">
        <v>585</v>
      </c>
      <c r="D934" s="333" t="s">
        <v>613</v>
      </c>
      <c r="E934" s="334">
        <v>4</v>
      </c>
      <c r="F934" s="336">
        <v>18</v>
      </c>
      <c r="G934" s="335">
        <f t="shared" si="49"/>
        <v>72</v>
      </c>
      <c r="H934" s="338" t="s">
        <v>3487</v>
      </c>
      <c r="I934" s="338"/>
    </row>
    <row r="935" spans="1:9" s="121" customFormat="1" ht="21" customHeight="1">
      <c r="A935" s="333"/>
      <c r="B935" s="334" t="s">
        <v>2986</v>
      </c>
      <c r="C935" s="333" t="s">
        <v>2985</v>
      </c>
      <c r="D935" s="333" t="s">
        <v>613</v>
      </c>
      <c r="E935" s="334">
        <v>4</v>
      </c>
      <c r="F935" s="336">
        <v>17</v>
      </c>
      <c r="G935" s="335">
        <f t="shared" si="49"/>
        <v>68</v>
      </c>
      <c r="H935" s="338" t="s">
        <v>3488</v>
      </c>
      <c r="I935" s="338"/>
    </row>
    <row r="936" spans="1:9" s="121" customFormat="1" ht="21" customHeight="1">
      <c r="A936" s="333"/>
      <c r="B936" s="334" t="s">
        <v>2258</v>
      </c>
      <c r="C936" s="333" t="s">
        <v>265</v>
      </c>
      <c r="D936" s="333" t="s">
        <v>613</v>
      </c>
      <c r="E936" s="334">
        <v>2</v>
      </c>
      <c r="F936" s="336">
        <v>1</v>
      </c>
      <c r="G936" s="335">
        <f t="shared" si="49"/>
        <v>2</v>
      </c>
      <c r="H936" s="338" t="s">
        <v>3489</v>
      </c>
      <c r="I936" s="338"/>
    </row>
    <row r="937" spans="1:9" s="121" customFormat="1" ht="21" customHeight="1">
      <c r="A937" s="333"/>
      <c r="B937" s="334" t="s">
        <v>2257</v>
      </c>
      <c r="C937" s="333" t="s">
        <v>629</v>
      </c>
      <c r="D937" s="333" t="s">
        <v>613</v>
      </c>
      <c r="E937" s="334">
        <v>10</v>
      </c>
      <c r="F937" s="336">
        <v>8</v>
      </c>
      <c r="G937" s="335">
        <f t="shared" si="49"/>
        <v>80</v>
      </c>
      <c r="H937" s="338" t="s">
        <v>3422</v>
      </c>
      <c r="I937" s="338"/>
    </row>
    <row r="938" spans="1:9" s="143" customFormat="1" ht="21" customHeight="1">
      <c r="A938" s="140" t="s">
        <v>611</v>
      </c>
      <c r="B938" s="141"/>
      <c r="C938" s="140"/>
      <c r="D938" s="140" t="s">
        <v>276</v>
      </c>
      <c r="E938" s="142">
        <f>SUM(E939)</f>
        <v>318</v>
      </c>
      <c r="F938" s="142">
        <f>SUM(F941,F972,F1006,F1031,F1035,F1054)</f>
        <v>3253</v>
      </c>
      <c r="G938" s="142">
        <f>SUM(G941,G972,G1006,G1031,G1035,G1054)</f>
        <v>9816</v>
      </c>
      <c r="H938" s="142"/>
      <c r="I938" s="142"/>
    </row>
    <row r="939" spans="1:9" s="143" customFormat="1" ht="21" customHeight="1">
      <c r="A939" s="140"/>
      <c r="B939" s="141"/>
      <c r="C939" s="140"/>
      <c r="D939" s="140" t="s">
        <v>611</v>
      </c>
      <c r="E939" s="142">
        <f>SUM(E942,E973,E1007,E1032,E1036,E1055)</f>
        <v>318</v>
      </c>
      <c r="F939" s="142">
        <f>SUM(F942,F973,F1007,F1032,F1036,F1055)</f>
        <v>2767</v>
      </c>
      <c r="G939" s="142">
        <f>SUM(G942,G973,G1007,G1032,G1036,G1055)</f>
        <v>8834</v>
      </c>
      <c r="H939" s="142"/>
      <c r="I939" s="142"/>
    </row>
    <row r="940" spans="1:9" s="143" customFormat="1" ht="21" customHeight="1">
      <c r="A940" s="140"/>
      <c r="B940" s="141"/>
      <c r="C940" s="140"/>
      <c r="D940" s="140" t="s">
        <v>289</v>
      </c>
      <c r="E940" s="142"/>
      <c r="F940" s="142">
        <f>SUM(F943,F974,F1008,F1033,F1037)</f>
        <v>463</v>
      </c>
      <c r="G940" s="142">
        <f>SUM(G943,G974,G1008,G1033,G1037)</f>
        <v>936</v>
      </c>
      <c r="H940" s="142"/>
      <c r="I940" s="142"/>
    </row>
    <row r="941" spans="1:9" s="143" customFormat="1" ht="21" customHeight="1">
      <c r="A941" s="144" t="s">
        <v>380</v>
      </c>
      <c r="B941" s="145"/>
      <c r="C941" s="144"/>
      <c r="D941" s="144" t="s">
        <v>276</v>
      </c>
      <c r="E941" s="153">
        <f>SUM(E942)</f>
        <v>82</v>
      </c>
      <c r="F941" s="153">
        <f>SUM(F942:F943)</f>
        <v>663</v>
      </c>
      <c r="G941" s="153">
        <f>SUM(G942:G943)</f>
        <v>2628</v>
      </c>
      <c r="H941" s="153"/>
      <c r="I941" s="153"/>
    </row>
    <row r="942" spans="1:9" s="143" customFormat="1" ht="21" customHeight="1">
      <c r="A942" s="144"/>
      <c r="B942" s="145"/>
      <c r="C942" s="144"/>
      <c r="D942" s="144" t="s">
        <v>611</v>
      </c>
      <c r="E942" s="153">
        <f>SUM(E945,E948,E951,E954,E957,E959:E971)</f>
        <v>82</v>
      </c>
      <c r="F942" s="153">
        <f>SUM(F945,F948,F951,F954,F957,F959:F971)</f>
        <v>656</v>
      </c>
      <c r="G942" s="153">
        <f>SUM(G945,G948,G951,G954,G957,G959:G971)</f>
        <v>2604</v>
      </c>
      <c r="H942" s="153"/>
      <c r="I942" s="153"/>
    </row>
    <row r="943" spans="1:9" s="143" customFormat="1" ht="21" customHeight="1">
      <c r="A943" s="144"/>
      <c r="B943" s="145"/>
      <c r="C943" s="144"/>
      <c r="D943" s="144" t="s">
        <v>289</v>
      </c>
      <c r="E943" s="153"/>
      <c r="F943" s="153">
        <f>SUM(F946,F949,F952,F955,F958)</f>
        <v>7</v>
      </c>
      <c r="G943" s="153">
        <f>SUM(G946,G949,G952,G955,G958)</f>
        <v>24</v>
      </c>
      <c r="H943" s="153"/>
      <c r="I943" s="153"/>
    </row>
    <row r="944" spans="1:9" s="121" customFormat="1" ht="21" customHeight="1">
      <c r="A944" s="333"/>
      <c r="B944" s="334" t="s">
        <v>714</v>
      </c>
      <c r="C944" s="333" t="s">
        <v>133</v>
      </c>
      <c r="D944" s="333" t="s">
        <v>276</v>
      </c>
      <c r="E944" s="334">
        <v>4</v>
      </c>
      <c r="F944" s="336">
        <f>SUM(F945:F946)</f>
        <v>5</v>
      </c>
      <c r="G944" s="335">
        <f aca="true" t="shared" si="50" ref="G944:G971">SUM(E944*F944)</f>
        <v>20</v>
      </c>
      <c r="H944" s="338" t="s">
        <v>3106</v>
      </c>
      <c r="I944" s="338"/>
    </row>
    <row r="945" spans="1:9" s="121" customFormat="1" ht="21" customHeight="1">
      <c r="A945" s="333"/>
      <c r="B945" s="334"/>
      <c r="C945" s="333"/>
      <c r="D945" s="333" t="s">
        <v>611</v>
      </c>
      <c r="E945" s="334">
        <v>4</v>
      </c>
      <c r="F945" s="336">
        <v>4</v>
      </c>
      <c r="G945" s="335">
        <f t="shared" si="50"/>
        <v>16</v>
      </c>
      <c r="H945" s="162"/>
      <c r="I945" s="162"/>
    </row>
    <row r="946" spans="1:9" s="121" customFormat="1" ht="21" customHeight="1">
      <c r="A946" s="333"/>
      <c r="B946" s="334"/>
      <c r="C946" s="333"/>
      <c r="D946" s="333" t="s">
        <v>289</v>
      </c>
      <c r="E946" s="334">
        <v>4</v>
      </c>
      <c r="F946" s="336">
        <v>1</v>
      </c>
      <c r="G946" s="335">
        <f t="shared" si="50"/>
        <v>4</v>
      </c>
      <c r="H946" s="162"/>
      <c r="I946" s="162"/>
    </row>
    <row r="947" spans="1:9" s="121" customFormat="1" ht="21" customHeight="1">
      <c r="A947" s="333"/>
      <c r="B947" s="334" t="s">
        <v>754</v>
      </c>
      <c r="C947" s="333" t="s">
        <v>28</v>
      </c>
      <c r="D947" s="333" t="s">
        <v>276</v>
      </c>
      <c r="E947" s="334">
        <v>4</v>
      </c>
      <c r="F947" s="336">
        <f>SUM(F948:F949)</f>
        <v>77</v>
      </c>
      <c r="G947" s="335">
        <f t="shared" si="50"/>
        <v>308</v>
      </c>
      <c r="H947" s="338" t="s">
        <v>3395</v>
      </c>
      <c r="I947" s="338"/>
    </row>
    <row r="948" spans="1:9" s="121" customFormat="1" ht="21" customHeight="1">
      <c r="A948" s="333"/>
      <c r="B948" s="334"/>
      <c r="C948" s="333"/>
      <c r="D948" s="333" t="s">
        <v>611</v>
      </c>
      <c r="E948" s="334">
        <v>4</v>
      </c>
      <c r="F948" s="336">
        <v>75</v>
      </c>
      <c r="G948" s="335">
        <f t="shared" si="50"/>
        <v>300</v>
      </c>
      <c r="H948" s="162"/>
      <c r="I948" s="162"/>
    </row>
    <row r="949" spans="1:9" s="121" customFormat="1" ht="21" customHeight="1">
      <c r="A949" s="333"/>
      <c r="B949" s="334"/>
      <c r="C949" s="333"/>
      <c r="D949" s="333" t="s">
        <v>289</v>
      </c>
      <c r="E949" s="334">
        <v>4</v>
      </c>
      <c r="F949" s="336">
        <v>2</v>
      </c>
      <c r="G949" s="335">
        <f t="shared" si="50"/>
        <v>8</v>
      </c>
      <c r="H949" s="162"/>
      <c r="I949" s="162"/>
    </row>
    <row r="950" spans="1:9" s="121" customFormat="1" ht="21" customHeight="1">
      <c r="A950" s="333"/>
      <c r="B950" s="334" t="s">
        <v>951</v>
      </c>
      <c r="C950" s="333" t="s">
        <v>523</v>
      </c>
      <c r="D950" s="333" t="s">
        <v>276</v>
      </c>
      <c r="E950" s="334">
        <v>2</v>
      </c>
      <c r="F950" s="336">
        <f>SUM(F951:F952)</f>
        <v>69</v>
      </c>
      <c r="G950" s="335">
        <f t="shared" si="50"/>
        <v>138</v>
      </c>
      <c r="H950" s="338" t="s">
        <v>3395</v>
      </c>
      <c r="I950" s="338"/>
    </row>
    <row r="951" spans="1:9" s="121" customFormat="1" ht="21" customHeight="1">
      <c r="A951" s="333"/>
      <c r="B951" s="334"/>
      <c r="C951" s="333"/>
      <c r="D951" s="333" t="s">
        <v>611</v>
      </c>
      <c r="E951" s="334">
        <v>2</v>
      </c>
      <c r="F951" s="336">
        <v>67</v>
      </c>
      <c r="G951" s="335">
        <f t="shared" si="50"/>
        <v>134</v>
      </c>
      <c r="H951" s="162"/>
      <c r="I951" s="162"/>
    </row>
    <row r="952" spans="1:9" s="121" customFormat="1" ht="21" customHeight="1">
      <c r="A952" s="333"/>
      <c r="B952" s="334"/>
      <c r="C952" s="333"/>
      <c r="D952" s="333" t="s">
        <v>289</v>
      </c>
      <c r="E952" s="334">
        <v>2</v>
      </c>
      <c r="F952" s="336">
        <v>2</v>
      </c>
      <c r="G952" s="335">
        <f t="shared" si="50"/>
        <v>4</v>
      </c>
      <c r="H952" s="162"/>
      <c r="I952" s="162"/>
    </row>
    <row r="953" spans="1:9" s="121" customFormat="1" ht="21" customHeight="1">
      <c r="A953" s="333"/>
      <c r="B953" s="334" t="s">
        <v>950</v>
      </c>
      <c r="C953" s="333" t="s">
        <v>78</v>
      </c>
      <c r="D953" s="333" t="s">
        <v>276</v>
      </c>
      <c r="E953" s="334">
        <v>4</v>
      </c>
      <c r="F953" s="336">
        <f>SUM(F954:F955)</f>
        <v>64</v>
      </c>
      <c r="G953" s="335">
        <f t="shared" si="50"/>
        <v>256</v>
      </c>
      <c r="H953" s="338" t="s">
        <v>3395</v>
      </c>
      <c r="I953" s="338"/>
    </row>
    <row r="954" spans="1:9" s="121" customFormat="1" ht="21" customHeight="1">
      <c r="A954" s="333"/>
      <c r="B954" s="334"/>
      <c r="C954" s="333"/>
      <c r="D954" s="333" t="s">
        <v>611</v>
      </c>
      <c r="E954" s="334">
        <v>4</v>
      </c>
      <c r="F954" s="336">
        <v>63</v>
      </c>
      <c r="G954" s="335">
        <f t="shared" si="50"/>
        <v>252</v>
      </c>
      <c r="H954" s="162"/>
      <c r="I954" s="162"/>
    </row>
    <row r="955" spans="1:9" s="121" customFormat="1" ht="21" customHeight="1">
      <c r="A955" s="333"/>
      <c r="B955" s="334"/>
      <c r="C955" s="333"/>
      <c r="D955" s="333" t="s">
        <v>289</v>
      </c>
      <c r="E955" s="334">
        <v>4</v>
      </c>
      <c r="F955" s="336">
        <v>1</v>
      </c>
      <c r="G955" s="335">
        <f>SUM(E955*F955)</f>
        <v>4</v>
      </c>
      <c r="H955" s="162"/>
      <c r="I955" s="162"/>
    </row>
    <row r="956" spans="1:9" s="121" customFormat="1" ht="21" customHeight="1">
      <c r="A956" s="333"/>
      <c r="B956" s="334" t="s">
        <v>3010</v>
      </c>
      <c r="C956" s="333" t="s">
        <v>3009</v>
      </c>
      <c r="D956" s="333" t="s">
        <v>276</v>
      </c>
      <c r="E956" s="334">
        <v>4</v>
      </c>
      <c r="F956" s="336">
        <f>SUM(F957:F958)</f>
        <v>60</v>
      </c>
      <c r="G956" s="335">
        <f t="shared" si="50"/>
        <v>240</v>
      </c>
      <c r="H956" s="338" t="s">
        <v>3395</v>
      </c>
      <c r="I956" s="338"/>
    </row>
    <row r="957" spans="1:9" s="121" customFormat="1" ht="21" customHeight="1">
      <c r="A957" s="333"/>
      <c r="B957" s="334"/>
      <c r="C957" s="333"/>
      <c r="D957" s="333" t="s">
        <v>611</v>
      </c>
      <c r="E957" s="334">
        <v>4</v>
      </c>
      <c r="F957" s="336">
        <v>59</v>
      </c>
      <c r="G957" s="335">
        <f t="shared" si="50"/>
        <v>236</v>
      </c>
      <c r="H957" s="162"/>
      <c r="I957" s="162"/>
    </row>
    <row r="958" spans="1:9" s="121" customFormat="1" ht="21" customHeight="1">
      <c r="A958" s="333"/>
      <c r="B958" s="334"/>
      <c r="C958" s="333"/>
      <c r="D958" s="333" t="s">
        <v>289</v>
      </c>
      <c r="E958" s="334">
        <v>4</v>
      </c>
      <c r="F958" s="336">
        <v>1</v>
      </c>
      <c r="G958" s="335">
        <f>SUM(E958*F958)</f>
        <v>4</v>
      </c>
      <c r="H958" s="162"/>
      <c r="I958" s="162"/>
    </row>
    <row r="959" spans="1:9" s="121" customFormat="1" ht="21" customHeight="1">
      <c r="A959" s="333"/>
      <c r="B959" s="334" t="s">
        <v>3008</v>
      </c>
      <c r="C959" s="333" t="s">
        <v>3007</v>
      </c>
      <c r="D959" s="333" t="s">
        <v>611</v>
      </c>
      <c r="E959" s="334">
        <v>4</v>
      </c>
      <c r="F959" s="336">
        <v>54</v>
      </c>
      <c r="G959" s="335">
        <f t="shared" si="50"/>
        <v>216</v>
      </c>
      <c r="H959" s="338" t="s">
        <v>3395</v>
      </c>
      <c r="I959" s="338"/>
    </row>
    <row r="960" spans="1:9" s="121" customFormat="1" ht="21" customHeight="1">
      <c r="A960" s="333"/>
      <c r="B960" s="334" t="s">
        <v>1813</v>
      </c>
      <c r="C960" s="333" t="s">
        <v>1812</v>
      </c>
      <c r="D960" s="333" t="s">
        <v>611</v>
      </c>
      <c r="E960" s="334">
        <v>2</v>
      </c>
      <c r="F960" s="336">
        <v>23</v>
      </c>
      <c r="G960" s="335">
        <f t="shared" si="50"/>
        <v>46</v>
      </c>
      <c r="H960" s="338" t="s">
        <v>3418</v>
      </c>
      <c r="I960" s="338"/>
    </row>
    <row r="961" spans="1:9" s="121" customFormat="1" ht="21" customHeight="1">
      <c r="A961" s="333"/>
      <c r="B961" s="334" t="s">
        <v>1351</v>
      </c>
      <c r="C961" s="333" t="s">
        <v>1352</v>
      </c>
      <c r="D961" s="333" t="s">
        <v>611</v>
      </c>
      <c r="E961" s="334">
        <v>4</v>
      </c>
      <c r="F961" s="336">
        <v>27</v>
      </c>
      <c r="G961" s="335">
        <f t="shared" si="50"/>
        <v>108</v>
      </c>
      <c r="H961" s="338" t="s">
        <v>3419</v>
      </c>
      <c r="I961" s="338"/>
    </row>
    <row r="962" spans="1:9" s="121" customFormat="1" ht="21" customHeight="1">
      <c r="A962" s="333"/>
      <c r="B962" s="334" t="s">
        <v>2478</v>
      </c>
      <c r="C962" s="333" t="s">
        <v>2477</v>
      </c>
      <c r="D962" s="333" t="s">
        <v>611</v>
      </c>
      <c r="E962" s="334">
        <v>4</v>
      </c>
      <c r="F962" s="336">
        <v>24</v>
      </c>
      <c r="G962" s="335">
        <f t="shared" si="50"/>
        <v>96</v>
      </c>
      <c r="H962" s="338" t="s">
        <v>3419</v>
      </c>
      <c r="I962" s="338"/>
    </row>
    <row r="963" spans="1:9" s="121" customFormat="1" ht="21" customHeight="1">
      <c r="A963" s="333"/>
      <c r="B963" s="334" t="s">
        <v>1354</v>
      </c>
      <c r="C963" s="333" t="s">
        <v>1353</v>
      </c>
      <c r="D963" s="333" t="s">
        <v>611</v>
      </c>
      <c r="E963" s="334">
        <v>4</v>
      </c>
      <c r="F963" s="336">
        <v>9</v>
      </c>
      <c r="G963" s="335">
        <f t="shared" si="50"/>
        <v>36</v>
      </c>
      <c r="H963" s="338" t="s">
        <v>3420</v>
      </c>
      <c r="I963" s="338"/>
    </row>
    <row r="964" spans="1:9" s="121" customFormat="1" ht="21" customHeight="1">
      <c r="A964" s="333"/>
      <c r="B964" s="334" t="s">
        <v>1355</v>
      </c>
      <c r="C964" s="333" t="s">
        <v>136</v>
      </c>
      <c r="D964" s="333" t="s">
        <v>611</v>
      </c>
      <c r="E964" s="334">
        <v>4</v>
      </c>
      <c r="F964" s="336">
        <v>8</v>
      </c>
      <c r="G964" s="335">
        <f t="shared" si="50"/>
        <v>32</v>
      </c>
      <c r="H964" s="338" t="s">
        <v>3420</v>
      </c>
      <c r="I964" s="338"/>
    </row>
    <row r="965" spans="1:9" s="121" customFormat="1" ht="21" customHeight="1">
      <c r="A965" s="333"/>
      <c r="B965" s="334" t="s">
        <v>1356</v>
      </c>
      <c r="C965" s="333" t="s">
        <v>137</v>
      </c>
      <c r="D965" s="333" t="s">
        <v>611</v>
      </c>
      <c r="E965" s="334">
        <v>4</v>
      </c>
      <c r="F965" s="336">
        <v>35</v>
      </c>
      <c r="G965" s="335">
        <f t="shared" si="50"/>
        <v>140</v>
      </c>
      <c r="H965" s="338" t="s">
        <v>3421</v>
      </c>
      <c r="I965" s="338"/>
    </row>
    <row r="966" spans="1:9" s="121" customFormat="1" ht="21" customHeight="1">
      <c r="A966" s="333"/>
      <c r="B966" s="334" t="s">
        <v>1358</v>
      </c>
      <c r="C966" s="333" t="s">
        <v>1357</v>
      </c>
      <c r="D966" s="333" t="s">
        <v>611</v>
      </c>
      <c r="E966" s="334">
        <v>4</v>
      </c>
      <c r="F966" s="336">
        <v>21</v>
      </c>
      <c r="G966" s="335">
        <f t="shared" si="50"/>
        <v>84</v>
      </c>
      <c r="H966" s="338" t="s">
        <v>3421</v>
      </c>
      <c r="I966" s="338"/>
    </row>
    <row r="967" spans="1:9" s="121" customFormat="1" ht="21" customHeight="1">
      <c r="A967" s="333"/>
      <c r="B967" s="334" t="s">
        <v>2066</v>
      </c>
      <c r="C967" s="333" t="s">
        <v>2065</v>
      </c>
      <c r="D967" s="333" t="s">
        <v>611</v>
      </c>
      <c r="E967" s="334">
        <v>6</v>
      </c>
      <c r="F967" s="336">
        <v>65</v>
      </c>
      <c r="G967" s="335">
        <f t="shared" si="50"/>
        <v>390</v>
      </c>
      <c r="H967" s="338" t="s">
        <v>3395</v>
      </c>
      <c r="I967" s="338"/>
    </row>
    <row r="968" spans="1:9" s="121" customFormat="1" ht="21" customHeight="1">
      <c r="A968" s="333"/>
      <c r="B968" s="334" t="s">
        <v>2064</v>
      </c>
      <c r="C968" s="333" t="s">
        <v>521</v>
      </c>
      <c r="D968" s="333" t="s">
        <v>611</v>
      </c>
      <c r="E968" s="334">
        <v>4</v>
      </c>
      <c r="F968" s="336">
        <v>73</v>
      </c>
      <c r="G968" s="335">
        <f t="shared" si="50"/>
        <v>292</v>
      </c>
      <c r="H968" s="338" t="s">
        <v>3395</v>
      </c>
      <c r="I968" s="338"/>
    </row>
    <row r="969" spans="1:9" s="121" customFormat="1" ht="21" customHeight="1">
      <c r="A969" s="333"/>
      <c r="B969" s="334" t="s">
        <v>2229</v>
      </c>
      <c r="C969" s="333" t="s">
        <v>629</v>
      </c>
      <c r="D969" s="333" t="s">
        <v>611</v>
      </c>
      <c r="E969" s="334">
        <v>10</v>
      </c>
      <c r="F969" s="336">
        <v>4</v>
      </c>
      <c r="G969" s="335">
        <f t="shared" si="50"/>
        <v>40</v>
      </c>
      <c r="H969" s="338" t="s">
        <v>3422</v>
      </c>
      <c r="I969" s="338"/>
    </row>
    <row r="970" spans="1:9" s="121" customFormat="1" ht="21" customHeight="1">
      <c r="A970" s="333"/>
      <c r="B970" s="334" t="s">
        <v>2617</v>
      </c>
      <c r="C970" s="333" t="s">
        <v>1954</v>
      </c>
      <c r="D970" s="333" t="s">
        <v>611</v>
      </c>
      <c r="E970" s="334">
        <v>10</v>
      </c>
      <c r="F970" s="336">
        <v>1</v>
      </c>
      <c r="G970" s="335">
        <f t="shared" si="50"/>
        <v>10</v>
      </c>
      <c r="H970" s="338" t="s">
        <v>3422</v>
      </c>
      <c r="I970" s="338"/>
    </row>
    <row r="971" spans="1:9" s="121" customFormat="1" ht="21" customHeight="1">
      <c r="A971" s="333"/>
      <c r="B971" s="334" t="s">
        <v>3005</v>
      </c>
      <c r="C971" s="333" t="s">
        <v>133</v>
      </c>
      <c r="D971" s="333" t="s">
        <v>611</v>
      </c>
      <c r="E971" s="334">
        <v>4</v>
      </c>
      <c r="F971" s="336">
        <v>44</v>
      </c>
      <c r="G971" s="335">
        <f t="shared" si="50"/>
        <v>176</v>
      </c>
      <c r="H971" s="338" t="s">
        <v>3422</v>
      </c>
      <c r="I971" s="338"/>
    </row>
    <row r="972" spans="1:9" s="143" customFormat="1" ht="21" customHeight="1">
      <c r="A972" s="144" t="s">
        <v>381</v>
      </c>
      <c r="B972" s="145"/>
      <c r="C972" s="144"/>
      <c r="D972" s="144" t="s">
        <v>276</v>
      </c>
      <c r="E972" s="153">
        <f>SUM(E973)</f>
        <v>68</v>
      </c>
      <c r="F972" s="153">
        <f>SUM(F975,F996)</f>
        <v>1068</v>
      </c>
      <c r="G972" s="153">
        <f>SUM(G975,G996)</f>
        <v>2818</v>
      </c>
      <c r="H972" s="153"/>
      <c r="I972" s="153"/>
    </row>
    <row r="973" spans="1:9" s="143" customFormat="1" ht="21" customHeight="1">
      <c r="A973" s="144"/>
      <c r="B973" s="145"/>
      <c r="C973" s="144"/>
      <c r="D973" s="144" t="s">
        <v>611</v>
      </c>
      <c r="E973" s="153">
        <f>SUM(E975,E996)</f>
        <v>68</v>
      </c>
      <c r="F973" s="153">
        <f>SUM(F975+F997)</f>
        <v>643</v>
      </c>
      <c r="G973" s="153">
        <f>SUM(G975+G997)</f>
        <v>1968</v>
      </c>
      <c r="H973" s="153"/>
      <c r="I973" s="153"/>
    </row>
    <row r="974" spans="1:9" s="143" customFormat="1" ht="21" customHeight="1">
      <c r="A974" s="144"/>
      <c r="B974" s="145"/>
      <c r="C974" s="144"/>
      <c r="D974" s="144" t="s">
        <v>289</v>
      </c>
      <c r="E974" s="153"/>
      <c r="F974" s="153">
        <f>SUM(F998)</f>
        <v>425</v>
      </c>
      <c r="G974" s="153">
        <f>SUM(G998)</f>
        <v>850</v>
      </c>
      <c r="H974" s="153"/>
      <c r="I974" s="153"/>
    </row>
    <row r="975" spans="1:9" s="271" customFormat="1" ht="21" customHeight="1">
      <c r="A975" s="267" t="s">
        <v>2805</v>
      </c>
      <c r="B975" s="268"/>
      <c r="C975" s="267"/>
      <c r="D975" s="267"/>
      <c r="E975" s="269">
        <f>SUM(E976:E995)</f>
        <v>62</v>
      </c>
      <c r="F975" s="270">
        <f>SUM(F976:F995)</f>
        <v>632</v>
      </c>
      <c r="G975" s="270">
        <f>SUM(G976:G995)</f>
        <v>1946</v>
      </c>
      <c r="H975" s="270"/>
      <c r="I975" s="270"/>
    </row>
    <row r="976" spans="1:9" s="121" customFormat="1" ht="21" customHeight="1">
      <c r="A976" s="333"/>
      <c r="B976" s="334" t="s">
        <v>722</v>
      </c>
      <c r="C976" s="333" t="s">
        <v>721</v>
      </c>
      <c r="D976" s="333" t="s">
        <v>611</v>
      </c>
      <c r="E976" s="334">
        <v>2</v>
      </c>
      <c r="F976" s="336">
        <v>1</v>
      </c>
      <c r="G976" s="335">
        <f aca="true" t="shared" si="51" ref="G976:G995">SUM(E976*F976)</f>
        <v>2</v>
      </c>
      <c r="H976" s="338" t="s">
        <v>3106</v>
      </c>
      <c r="I976" s="338"/>
    </row>
    <row r="977" spans="1:9" s="121" customFormat="1" ht="21" customHeight="1">
      <c r="A977" s="333"/>
      <c r="B977" s="334" t="s">
        <v>834</v>
      </c>
      <c r="C977" s="333" t="s">
        <v>833</v>
      </c>
      <c r="D977" s="333" t="s">
        <v>611</v>
      </c>
      <c r="E977" s="334">
        <v>2</v>
      </c>
      <c r="F977" s="336">
        <v>1</v>
      </c>
      <c r="G977" s="335">
        <f t="shared" si="51"/>
        <v>2</v>
      </c>
      <c r="H977" s="338" t="s">
        <v>3423</v>
      </c>
      <c r="I977" s="338"/>
    </row>
    <row r="978" spans="1:9" s="121" customFormat="1" ht="21" customHeight="1">
      <c r="A978" s="333"/>
      <c r="B978" s="334" t="s">
        <v>720</v>
      </c>
      <c r="C978" s="333" t="s">
        <v>148</v>
      </c>
      <c r="D978" s="333" t="s">
        <v>611</v>
      </c>
      <c r="E978" s="334">
        <v>2</v>
      </c>
      <c r="F978" s="336">
        <v>1</v>
      </c>
      <c r="G978" s="335">
        <f t="shared" si="51"/>
        <v>2</v>
      </c>
      <c r="H978" s="338" t="s">
        <v>3424</v>
      </c>
      <c r="I978" s="338"/>
    </row>
    <row r="979" spans="1:9" s="121" customFormat="1" ht="21" customHeight="1">
      <c r="A979" s="333"/>
      <c r="B979" s="334" t="s">
        <v>972</v>
      </c>
      <c r="C979" s="333" t="s">
        <v>971</v>
      </c>
      <c r="D979" s="333" t="s">
        <v>611</v>
      </c>
      <c r="E979" s="334">
        <v>4</v>
      </c>
      <c r="F979" s="336">
        <v>30</v>
      </c>
      <c r="G979" s="335">
        <f t="shared" si="51"/>
        <v>120</v>
      </c>
      <c r="H979" s="338" t="s">
        <v>3106</v>
      </c>
      <c r="I979" s="338"/>
    </row>
    <row r="980" spans="1:9" s="121" customFormat="1" ht="21" customHeight="1">
      <c r="A980" s="333"/>
      <c r="B980" s="334" t="s">
        <v>1208</v>
      </c>
      <c r="C980" s="333" t="s">
        <v>1207</v>
      </c>
      <c r="D980" s="333" t="s">
        <v>611</v>
      </c>
      <c r="E980" s="334">
        <v>4</v>
      </c>
      <c r="F980" s="336">
        <v>35</v>
      </c>
      <c r="G980" s="335">
        <f t="shared" si="51"/>
        <v>140</v>
      </c>
      <c r="H980" s="338" t="s">
        <v>3423</v>
      </c>
      <c r="I980" s="338"/>
    </row>
    <row r="981" spans="1:9" s="121" customFormat="1" ht="21" customHeight="1">
      <c r="A981" s="333"/>
      <c r="B981" s="334" t="s">
        <v>970</v>
      </c>
      <c r="C981" s="333" t="s">
        <v>969</v>
      </c>
      <c r="D981" s="333" t="s">
        <v>611</v>
      </c>
      <c r="E981" s="334">
        <v>4</v>
      </c>
      <c r="F981" s="336">
        <v>30</v>
      </c>
      <c r="G981" s="335">
        <f t="shared" si="51"/>
        <v>120</v>
      </c>
      <c r="H981" s="338" t="s">
        <v>3108</v>
      </c>
      <c r="I981" s="338"/>
    </row>
    <row r="982" spans="1:9" s="121" customFormat="1" ht="21" customHeight="1">
      <c r="A982" s="333"/>
      <c r="B982" s="334" t="s">
        <v>968</v>
      </c>
      <c r="C982" s="333" t="s">
        <v>967</v>
      </c>
      <c r="D982" s="333" t="s">
        <v>611</v>
      </c>
      <c r="E982" s="334">
        <v>4</v>
      </c>
      <c r="F982" s="336">
        <v>56</v>
      </c>
      <c r="G982" s="335">
        <f t="shared" si="51"/>
        <v>224</v>
      </c>
      <c r="H982" s="338" t="s">
        <v>3106</v>
      </c>
      <c r="I982" s="338"/>
    </row>
    <row r="983" spans="1:9" s="121" customFormat="1" ht="21" customHeight="1">
      <c r="A983" s="333"/>
      <c r="B983" s="334" t="s">
        <v>1383</v>
      </c>
      <c r="C983" s="333" t="s">
        <v>1382</v>
      </c>
      <c r="D983" s="333" t="s">
        <v>611</v>
      </c>
      <c r="E983" s="334">
        <v>4</v>
      </c>
      <c r="F983" s="336">
        <v>16</v>
      </c>
      <c r="G983" s="335">
        <f t="shared" si="51"/>
        <v>64</v>
      </c>
      <c r="H983" s="338" t="s">
        <v>3108</v>
      </c>
      <c r="I983" s="338"/>
    </row>
    <row r="984" spans="1:9" s="121" customFormat="1" ht="21" customHeight="1">
      <c r="A984" s="333"/>
      <c r="B984" s="334" t="s">
        <v>1385</v>
      </c>
      <c r="C984" s="333" t="s">
        <v>1384</v>
      </c>
      <c r="D984" s="333" t="s">
        <v>611</v>
      </c>
      <c r="E984" s="334">
        <v>4</v>
      </c>
      <c r="F984" s="336">
        <v>36</v>
      </c>
      <c r="G984" s="335">
        <f t="shared" si="51"/>
        <v>144</v>
      </c>
      <c r="H984" s="338" t="s">
        <v>3108</v>
      </c>
      <c r="I984" s="338"/>
    </row>
    <row r="985" spans="1:9" s="121" customFormat="1" ht="21" customHeight="1">
      <c r="A985" s="333"/>
      <c r="B985" s="334" t="s">
        <v>1387</v>
      </c>
      <c r="C985" s="333" t="s">
        <v>1386</v>
      </c>
      <c r="D985" s="333" t="s">
        <v>611</v>
      </c>
      <c r="E985" s="334">
        <v>2</v>
      </c>
      <c r="F985" s="336">
        <v>38</v>
      </c>
      <c r="G985" s="335">
        <f t="shared" si="51"/>
        <v>76</v>
      </c>
      <c r="H985" s="338" t="s">
        <v>3108</v>
      </c>
      <c r="I985" s="338"/>
    </row>
    <row r="986" spans="1:9" s="121" customFormat="1" ht="21" customHeight="1">
      <c r="A986" s="333"/>
      <c r="B986" s="334" t="s">
        <v>1389</v>
      </c>
      <c r="C986" s="333" t="s">
        <v>1388</v>
      </c>
      <c r="D986" s="333" t="s">
        <v>611</v>
      </c>
      <c r="E986" s="334">
        <v>1</v>
      </c>
      <c r="F986" s="336">
        <v>40</v>
      </c>
      <c r="G986" s="335">
        <f t="shared" si="51"/>
        <v>40</v>
      </c>
      <c r="H986" s="338" t="s">
        <v>3108</v>
      </c>
      <c r="I986" s="338"/>
    </row>
    <row r="987" spans="1:9" s="121" customFormat="1" ht="21" customHeight="1">
      <c r="A987" s="333"/>
      <c r="B987" s="334" t="s">
        <v>2074</v>
      </c>
      <c r="C987" s="333" t="s">
        <v>2073</v>
      </c>
      <c r="D987" s="333" t="s">
        <v>611</v>
      </c>
      <c r="E987" s="334">
        <v>4</v>
      </c>
      <c r="F987" s="336">
        <v>12</v>
      </c>
      <c r="G987" s="335">
        <f t="shared" si="51"/>
        <v>48</v>
      </c>
      <c r="H987" s="338" t="s">
        <v>3108</v>
      </c>
      <c r="I987" s="338"/>
    </row>
    <row r="988" spans="1:9" s="121" customFormat="1" ht="21" customHeight="1">
      <c r="A988" s="333"/>
      <c r="B988" s="334" t="s">
        <v>1392</v>
      </c>
      <c r="C988" s="333" t="s">
        <v>1390</v>
      </c>
      <c r="D988" s="333" t="s">
        <v>611</v>
      </c>
      <c r="E988" s="334">
        <v>4</v>
      </c>
      <c r="F988" s="336">
        <v>40</v>
      </c>
      <c r="G988" s="335">
        <f t="shared" si="51"/>
        <v>160</v>
      </c>
      <c r="H988" s="338" t="s">
        <v>3425</v>
      </c>
      <c r="I988" s="338"/>
    </row>
    <row r="989" spans="1:9" s="121" customFormat="1" ht="21" customHeight="1">
      <c r="A989" s="333"/>
      <c r="B989" s="334" t="s">
        <v>1393</v>
      </c>
      <c r="C989" s="333" t="s">
        <v>1391</v>
      </c>
      <c r="D989" s="333" t="s">
        <v>611</v>
      </c>
      <c r="E989" s="334">
        <v>4</v>
      </c>
      <c r="F989" s="336">
        <v>38</v>
      </c>
      <c r="G989" s="335">
        <f t="shared" si="51"/>
        <v>152</v>
      </c>
      <c r="H989" s="338" t="s">
        <v>3424</v>
      </c>
      <c r="I989" s="338"/>
    </row>
    <row r="990" spans="1:9" s="121" customFormat="1" ht="21" customHeight="1">
      <c r="A990" s="333"/>
      <c r="B990" s="334" t="s">
        <v>3025</v>
      </c>
      <c r="C990" s="333" t="s">
        <v>3024</v>
      </c>
      <c r="D990" s="333" t="s">
        <v>611</v>
      </c>
      <c r="E990" s="334">
        <v>4</v>
      </c>
      <c r="F990" s="336">
        <v>19</v>
      </c>
      <c r="G990" s="335">
        <f t="shared" si="51"/>
        <v>76</v>
      </c>
      <c r="H990" s="338" t="s">
        <v>3108</v>
      </c>
      <c r="I990" s="338"/>
    </row>
    <row r="991" spans="1:9" s="121" customFormat="1" ht="21" customHeight="1">
      <c r="A991" s="333"/>
      <c r="B991" s="334" t="s">
        <v>2068</v>
      </c>
      <c r="C991" s="333" t="s">
        <v>2067</v>
      </c>
      <c r="D991" s="333" t="s">
        <v>611</v>
      </c>
      <c r="E991" s="334">
        <v>2</v>
      </c>
      <c r="F991" s="336">
        <v>1</v>
      </c>
      <c r="G991" s="335">
        <f t="shared" si="51"/>
        <v>2</v>
      </c>
      <c r="H991" s="338" t="s">
        <v>3425</v>
      </c>
      <c r="I991" s="338"/>
    </row>
    <row r="992" spans="1:9" s="121" customFormat="1" ht="21" customHeight="1">
      <c r="A992" s="333"/>
      <c r="B992" s="334" t="s">
        <v>2245</v>
      </c>
      <c r="C992" s="333" t="s">
        <v>2244</v>
      </c>
      <c r="D992" s="333" t="s">
        <v>611</v>
      </c>
      <c r="E992" s="334">
        <v>2</v>
      </c>
      <c r="F992" s="336">
        <v>38</v>
      </c>
      <c r="G992" s="335">
        <f t="shared" si="51"/>
        <v>76</v>
      </c>
      <c r="H992" s="338" t="s">
        <v>3425</v>
      </c>
      <c r="I992" s="338"/>
    </row>
    <row r="993" spans="1:9" s="121" customFormat="1" ht="21" customHeight="1">
      <c r="A993" s="333"/>
      <c r="B993" s="334" t="s">
        <v>2243</v>
      </c>
      <c r="C993" s="333" t="s">
        <v>2242</v>
      </c>
      <c r="D993" s="333" t="s">
        <v>611</v>
      </c>
      <c r="E993" s="334">
        <v>4</v>
      </c>
      <c r="F993" s="336">
        <v>41</v>
      </c>
      <c r="G993" s="335">
        <f t="shared" si="51"/>
        <v>164</v>
      </c>
      <c r="H993" s="338" t="s">
        <v>3422</v>
      </c>
      <c r="I993" s="338"/>
    </row>
    <row r="994" spans="1:9" s="121" customFormat="1" ht="21" customHeight="1">
      <c r="A994" s="333"/>
      <c r="B994" s="334" t="s">
        <v>3023</v>
      </c>
      <c r="C994" s="333" t="s">
        <v>3022</v>
      </c>
      <c r="D994" s="333" t="s">
        <v>611</v>
      </c>
      <c r="E994" s="334">
        <v>2</v>
      </c>
      <c r="F994" s="336">
        <v>143</v>
      </c>
      <c r="G994" s="335">
        <f t="shared" si="51"/>
        <v>286</v>
      </c>
      <c r="H994" s="338" t="s">
        <v>3106</v>
      </c>
      <c r="I994" s="162"/>
    </row>
    <row r="995" spans="1:9" s="121" customFormat="1" ht="21" customHeight="1">
      <c r="A995" s="333"/>
      <c r="B995" s="334" t="s">
        <v>3020</v>
      </c>
      <c r="C995" s="333" t="s">
        <v>3019</v>
      </c>
      <c r="D995" s="333" t="s">
        <v>611</v>
      </c>
      <c r="E995" s="334">
        <v>3</v>
      </c>
      <c r="F995" s="336">
        <v>16</v>
      </c>
      <c r="G995" s="335">
        <f t="shared" si="51"/>
        <v>48</v>
      </c>
      <c r="H995" s="338" t="s">
        <v>3898</v>
      </c>
      <c r="I995" s="162"/>
    </row>
    <row r="996" spans="1:9" s="271" customFormat="1" ht="21" customHeight="1">
      <c r="A996" s="267" t="s">
        <v>364</v>
      </c>
      <c r="B996" s="268"/>
      <c r="C996" s="267"/>
      <c r="D996" s="267" t="s">
        <v>276</v>
      </c>
      <c r="E996" s="269">
        <f>SUM(E1000,E1002,E1003)</f>
        <v>6</v>
      </c>
      <c r="F996" s="270">
        <f>SUM(F999,F1002:F1003)</f>
        <v>436</v>
      </c>
      <c r="G996" s="270">
        <f>SUM(G999,G1002:G1003)</f>
        <v>872</v>
      </c>
      <c r="H996" s="270"/>
      <c r="I996" s="270"/>
    </row>
    <row r="997" spans="1:9" s="271" customFormat="1" ht="21" customHeight="1">
      <c r="A997" s="372"/>
      <c r="B997" s="268"/>
      <c r="C997" s="267"/>
      <c r="D997" s="267" t="s">
        <v>611</v>
      </c>
      <c r="E997" s="269">
        <f>SUM(E1001,E1003,E1004)</f>
        <v>6</v>
      </c>
      <c r="F997" s="270">
        <f>SUM(F1000,F1004)</f>
        <v>11</v>
      </c>
      <c r="G997" s="270">
        <f>SUM(G1000,G1004)</f>
        <v>22</v>
      </c>
      <c r="H997" s="270"/>
      <c r="I997" s="270"/>
    </row>
    <row r="998" spans="1:9" s="271" customFormat="1" ht="21" customHeight="1">
      <c r="A998" s="372"/>
      <c r="B998" s="268"/>
      <c r="C998" s="267"/>
      <c r="D998" s="267" t="s">
        <v>289</v>
      </c>
      <c r="E998" s="269"/>
      <c r="F998" s="270">
        <f>SUM(F1001:F1002,F1005)</f>
        <v>425</v>
      </c>
      <c r="G998" s="270">
        <f>SUM(G1001:G1002,G1005)</f>
        <v>850</v>
      </c>
      <c r="H998" s="270"/>
      <c r="I998" s="270"/>
    </row>
    <row r="999" spans="1:9" s="121" customFormat="1" ht="21" customHeight="1">
      <c r="A999" s="333"/>
      <c r="B999" s="334" t="s">
        <v>528</v>
      </c>
      <c r="C999" s="333" t="s">
        <v>527</v>
      </c>
      <c r="D999" s="333" t="s">
        <v>276</v>
      </c>
      <c r="E999" s="334">
        <v>2</v>
      </c>
      <c r="F999" s="336">
        <f>SUM(F1000:F1001)</f>
        <v>13</v>
      </c>
      <c r="G999" s="335">
        <f aca="true" t="shared" si="52" ref="G999:G1005">SUM(E999*F999)</f>
        <v>26</v>
      </c>
      <c r="H999" s="338" t="s">
        <v>3426</v>
      </c>
      <c r="I999" s="338"/>
    </row>
    <row r="1000" spans="1:9" s="121" customFormat="1" ht="21" customHeight="1">
      <c r="A1000" s="333"/>
      <c r="B1000" s="334"/>
      <c r="C1000" s="333"/>
      <c r="D1000" s="333" t="s">
        <v>611</v>
      </c>
      <c r="E1000" s="334">
        <v>2</v>
      </c>
      <c r="F1000" s="336">
        <v>6</v>
      </c>
      <c r="G1000" s="335">
        <f t="shared" si="52"/>
        <v>12</v>
      </c>
      <c r="H1000" s="162"/>
      <c r="I1000" s="162"/>
    </row>
    <row r="1001" spans="1:9" s="121" customFormat="1" ht="21" customHeight="1">
      <c r="A1001" s="333"/>
      <c r="B1001" s="334"/>
      <c r="C1001" s="333"/>
      <c r="D1001" s="333" t="s">
        <v>289</v>
      </c>
      <c r="E1001" s="334">
        <v>2</v>
      </c>
      <c r="F1001" s="336">
        <v>7</v>
      </c>
      <c r="G1001" s="335">
        <f t="shared" si="52"/>
        <v>14</v>
      </c>
      <c r="H1001" s="162"/>
      <c r="I1001" s="162"/>
    </row>
    <row r="1002" spans="1:9" s="121" customFormat="1" ht="21" customHeight="1">
      <c r="A1002" s="333"/>
      <c r="B1002" s="334" t="s">
        <v>528</v>
      </c>
      <c r="C1002" s="333" t="s">
        <v>527</v>
      </c>
      <c r="D1002" s="333" t="s">
        <v>289</v>
      </c>
      <c r="E1002" s="334">
        <v>2</v>
      </c>
      <c r="F1002" s="336">
        <v>244</v>
      </c>
      <c r="G1002" s="335">
        <f t="shared" si="52"/>
        <v>488</v>
      </c>
      <c r="H1002" s="338" t="s">
        <v>3426</v>
      </c>
      <c r="I1002" s="338"/>
    </row>
    <row r="1003" spans="1:9" s="121" customFormat="1" ht="21" customHeight="1">
      <c r="A1003" s="333"/>
      <c r="B1003" s="334" t="s">
        <v>771</v>
      </c>
      <c r="C1003" s="333" t="s">
        <v>770</v>
      </c>
      <c r="D1003" s="333" t="s">
        <v>276</v>
      </c>
      <c r="E1003" s="334">
        <v>2</v>
      </c>
      <c r="F1003" s="336">
        <f>SUM(F1004:F1005)</f>
        <v>179</v>
      </c>
      <c r="G1003" s="335">
        <f t="shared" si="52"/>
        <v>358</v>
      </c>
      <c r="H1003" s="338" t="s">
        <v>3426</v>
      </c>
      <c r="I1003" s="338"/>
    </row>
    <row r="1004" spans="1:9" s="121" customFormat="1" ht="21" customHeight="1">
      <c r="A1004" s="333"/>
      <c r="B1004" s="334"/>
      <c r="C1004" s="333"/>
      <c r="D1004" s="333" t="s">
        <v>611</v>
      </c>
      <c r="E1004" s="334">
        <v>2</v>
      </c>
      <c r="F1004" s="336">
        <v>5</v>
      </c>
      <c r="G1004" s="335">
        <f t="shared" si="52"/>
        <v>10</v>
      </c>
      <c r="H1004" s="162"/>
      <c r="I1004" s="162"/>
    </row>
    <row r="1005" spans="1:9" s="121" customFormat="1" ht="21" customHeight="1">
      <c r="A1005" s="333"/>
      <c r="B1005" s="334"/>
      <c r="C1005" s="333"/>
      <c r="D1005" s="333" t="s">
        <v>289</v>
      </c>
      <c r="E1005" s="334">
        <v>2</v>
      </c>
      <c r="F1005" s="336">
        <v>174</v>
      </c>
      <c r="G1005" s="335">
        <f t="shared" si="52"/>
        <v>348</v>
      </c>
      <c r="H1005" s="162"/>
      <c r="I1005" s="162"/>
    </row>
    <row r="1006" spans="1:9" s="143" customFormat="1" ht="21" customHeight="1">
      <c r="A1006" s="144" t="s">
        <v>382</v>
      </c>
      <c r="B1006" s="145"/>
      <c r="C1006" s="144"/>
      <c r="D1006" s="144" t="s">
        <v>276</v>
      </c>
      <c r="E1006" s="153">
        <f>SUM(E1007)</f>
        <v>60</v>
      </c>
      <c r="F1006" s="153">
        <f>SUM(F1009:F1025,F1028:F1030)</f>
        <v>364</v>
      </c>
      <c r="G1006" s="153">
        <f>SUM(G1009:G1025,G1028:G1030)</f>
        <v>910</v>
      </c>
      <c r="H1006" s="153"/>
      <c r="I1006" s="153"/>
    </row>
    <row r="1007" spans="1:9" s="143" customFormat="1" ht="21" customHeight="1">
      <c r="A1007" s="144"/>
      <c r="B1007" s="145"/>
      <c r="C1007" s="144"/>
      <c r="D1007" s="144" t="s">
        <v>611</v>
      </c>
      <c r="E1007" s="153">
        <f>SUM(E1009:E1024,E1026,E1028:E1030)</f>
        <v>60</v>
      </c>
      <c r="F1007" s="153">
        <f>SUM(F1009:F1024,F1026,F1028:F1030)</f>
        <v>333</v>
      </c>
      <c r="G1007" s="153">
        <f>SUM(G1009:G1024,G1026,G1028:G1030)</f>
        <v>848</v>
      </c>
      <c r="H1007" s="153"/>
      <c r="I1007" s="153"/>
    </row>
    <row r="1008" spans="1:9" s="143" customFormat="1" ht="21" customHeight="1">
      <c r="A1008" s="144"/>
      <c r="B1008" s="145"/>
      <c r="C1008" s="144"/>
      <c r="D1008" s="144" t="s">
        <v>289</v>
      </c>
      <c r="E1008" s="153"/>
      <c r="F1008" s="153">
        <f>SUM(F1027)</f>
        <v>31</v>
      </c>
      <c r="G1008" s="153">
        <f>SUM(G1027)</f>
        <v>62</v>
      </c>
      <c r="H1008" s="153"/>
      <c r="I1008" s="153"/>
    </row>
    <row r="1009" spans="1:9" s="121" customFormat="1" ht="21" customHeight="1">
      <c r="A1009" s="333"/>
      <c r="B1009" s="334" t="s">
        <v>718</v>
      </c>
      <c r="C1009" s="333" t="s">
        <v>717</v>
      </c>
      <c r="D1009" s="333" t="s">
        <v>611</v>
      </c>
      <c r="E1009" s="334">
        <v>2</v>
      </c>
      <c r="F1009" s="336">
        <v>4</v>
      </c>
      <c r="G1009" s="335">
        <f aca="true" t="shared" si="53" ref="G1009:G1030">SUM(E1009*F1009)</f>
        <v>8</v>
      </c>
      <c r="H1009" s="338" t="s">
        <v>3106</v>
      </c>
      <c r="I1009" s="338"/>
    </row>
    <row r="1010" spans="1:9" s="121" customFormat="1" ht="21" customHeight="1">
      <c r="A1010" s="333"/>
      <c r="B1010" s="334" t="s">
        <v>716</v>
      </c>
      <c r="C1010" s="333" t="s">
        <v>715</v>
      </c>
      <c r="D1010" s="333" t="s">
        <v>611</v>
      </c>
      <c r="E1010" s="334">
        <v>2</v>
      </c>
      <c r="F1010" s="336">
        <v>1</v>
      </c>
      <c r="G1010" s="335">
        <f t="shared" si="53"/>
        <v>2</v>
      </c>
      <c r="H1010" s="338" t="s">
        <v>3399</v>
      </c>
      <c r="I1010" s="338"/>
    </row>
    <row r="1011" spans="1:9" s="121" customFormat="1" ht="21" customHeight="1">
      <c r="A1011" s="333"/>
      <c r="B1011" s="334" t="s">
        <v>953</v>
      </c>
      <c r="C1011" s="333" t="s">
        <v>952</v>
      </c>
      <c r="D1011" s="333" t="s">
        <v>611</v>
      </c>
      <c r="E1011" s="334">
        <v>2</v>
      </c>
      <c r="F1011" s="336">
        <v>27</v>
      </c>
      <c r="G1011" s="335">
        <f t="shared" si="53"/>
        <v>54</v>
      </c>
      <c r="H1011" s="338" t="s">
        <v>3427</v>
      </c>
      <c r="I1011" s="338"/>
    </row>
    <row r="1012" spans="1:9" s="121" customFormat="1" ht="21" customHeight="1">
      <c r="A1012" s="333"/>
      <c r="B1012" s="334" t="s">
        <v>1251</v>
      </c>
      <c r="C1012" s="333" t="s">
        <v>1250</v>
      </c>
      <c r="D1012" s="333" t="s">
        <v>611</v>
      </c>
      <c r="E1012" s="334">
        <v>2</v>
      </c>
      <c r="F1012" s="336">
        <v>27</v>
      </c>
      <c r="G1012" s="335">
        <f t="shared" si="53"/>
        <v>54</v>
      </c>
      <c r="H1012" s="338" t="s">
        <v>3399</v>
      </c>
      <c r="I1012" s="338"/>
    </row>
    <row r="1013" spans="1:9" s="121" customFormat="1" ht="21" customHeight="1">
      <c r="A1013" s="333"/>
      <c r="B1013" s="334" t="s">
        <v>1577</v>
      </c>
      <c r="C1013" s="333" t="s">
        <v>1578</v>
      </c>
      <c r="D1013" s="333" t="s">
        <v>611</v>
      </c>
      <c r="E1013" s="334">
        <v>2</v>
      </c>
      <c r="F1013" s="336">
        <v>17</v>
      </c>
      <c r="G1013" s="335">
        <f t="shared" si="53"/>
        <v>34</v>
      </c>
      <c r="H1013" s="338" t="s">
        <v>3399</v>
      </c>
      <c r="I1013" s="338"/>
    </row>
    <row r="1014" spans="1:9" s="121" customFormat="1" ht="21" customHeight="1">
      <c r="A1014" s="333"/>
      <c r="B1014" s="334" t="s">
        <v>1359</v>
      </c>
      <c r="C1014" s="333" t="s">
        <v>1360</v>
      </c>
      <c r="D1014" s="333" t="s">
        <v>611</v>
      </c>
      <c r="E1014" s="334">
        <v>2</v>
      </c>
      <c r="F1014" s="336">
        <v>27</v>
      </c>
      <c r="G1014" s="335">
        <f t="shared" si="53"/>
        <v>54</v>
      </c>
      <c r="H1014" s="338" t="s">
        <v>3896</v>
      </c>
      <c r="I1014" s="338"/>
    </row>
    <row r="1015" spans="1:9" s="121" customFormat="1" ht="21" customHeight="1">
      <c r="A1015" s="333"/>
      <c r="B1015" s="334" t="s">
        <v>1196</v>
      </c>
      <c r="C1015" s="333" t="s">
        <v>138</v>
      </c>
      <c r="D1015" s="333" t="s">
        <v>611</v>
      </c>
      <c r="E1015" s="334">
        <v>4</v>
      </c>
      <c r="F1015" s="336">
        <v>6</v>
      </c>
      <c r="G1015" s="335">
        <f t="shared" si="53"/>
        <v>24</v>
      </c>
      <c r="H1015" s="338" t="s">
        <v>3427</v>
      </c>
      <c r="I1015" s="338"/>
    </row>
    <row r="1016" spans="1:9" s="121" customFormat="1" ht="21" customHeight="1">
      <c r="A1016" s="333"/>
      <c r="B1016" s="334" t="s">
        <v>1361</v>
      </c>
      <c r="C1016" s="333" t="s">
        <v>1362</v>
      </c>
      <c r="D1016" s="333" t="s">
        <v>611</v>
      </c>
      <c r="E1016" s="334">
        <v>4</v>
      </c>
      <c r="F1016" s="336">
        <v>17</v>
      </c>
      <c r="G1016" s="335">
        <f t="shared" si="53"/>
        <v>68</v>
      </c>
      <c r="H1016" s="338" t="s">
        <v>3427</v>
      </c>
      <c r="I1016" s="338"/>
    </row>
    <row r="1017" spans="1:9" s="121" customFormat="1" ht="21" customHeight="1">
      <c r="A1017" s="333"/>
      <c r="B1017" s="334" t="s">
        <v>1363</v>
      </c>
      <c r="C1017" s="333" t="s">
        <v>1364</v>
      </c>
      <c r="D1017" s="333" t="s">
        <v>611</v>
      </c>
      <c r="E1017" s="334">
        <v>2</v>
      </c>
      <c r="F1017" s="336">
        <v>17</v>
      </c>
      <c r="G1017" s="335">
        <f t="shared" si="53"/>
        <v>34</v>
      </c>
      <c r="H1017" s="338" t="s">
        <v>3427</v>
      </c>
      <c r="I1017" s="338"/>
    </row>
    <row r="1018" spans="1:9" s="121" customFormat="1" ht="21" customHeight="1">
      <c r="A1018" s="333"/>
      <c r="B1018" s="334" t="s">
        <v>1365</v>
      </c>
      <c r="C1018" s="333" t="s">
        <v>625</v>
      </c>
      <c r="D1018" s="333" t="s">
        <v>611</v>
      </c>
      <c r="E1018" s="334">
        <v>2</v>
      </c>
      <c r="F1018" s="336">
        <v>17</v>
      </c>
      <c r="G1018" s="335">
        <f t="shared" si="53"/>
        <v>34</v>
      </c>
      <c r="H1018" s="338" t="s">
        <v>3422</v>
      </c>
      <c r="I1018" s="338"/>
    </row>
    <row r="1019" spans="1:9" s="121" customFormat="1" ht="21" customHeight="1">
      <c r="A1019" s="333"/>
      <c r="B1019" s="334" t="s">
        <v>1366</v>
      </c>
      <c r="C1019" s="333" t="s">
        <v>1367</v>
      </c>
      <c r="D1019" s="333" t="s">
        <v>611</v>
      </c>
      <c r="E1019" s="334">
        <v>4</v>
      </c>
      <c r="F1019" s="336">
        <v>19</v>
      </c>
      <c r="G1019" s="335">
        <f t="shared" si="53"/>
        <v>76</v>
      </c>
      <c r="H1019" s="338" t="s">
        <v>3427</v>
      </c>
      <c r="I1019" s="338"/>
    </row>
    <row r="1020" spans="1:9" s="121" customFormat="1" ht="21" customHeight="1">
      <c r="A1020" s="333"/>
      <c r="B1020" s="334" t="s">
        <v>1585</v>
      </c>
      <c r="C1020" s="333" t="s">
        <v>1586</v>
      </c>
      <c r="D1020" s="333" t="s">
        <v>611</v>
      </c>
      <c r="E1020" s="334">
        <v>4</v>
      </c>
      <c r="F1020" s="336">
        <v>42</v>
      </c>
      <c r="G1020" s="335">
        <f t="shared" si="53"/>
        <v>168</v>
      </c>
      <c r="H1020" s="338" t="s">
        <v>3399</v>
      </c>
      <c r="I1020" s="338"/>
    </row>
    <row r="1021" spans="1:9" s="121" customFormat="1" ht="21" customHeight="1">
      <c r="A1021" s="333"/>
      <c r="B1021" s="334" t="s">
        <v>3017</v>
      </c>
      <c r="C1021" s="333" t="s">
        <v>3016</v>
      </c>
      <c r="D1021" s="333" t="s">
        <v>611</v>
      </c>
      <c r="E1021" s="334">
        <v>2</v>
      </c>
      <c r="F1021" s="336">
        <v>18</v>
      </c>
      <c r="G1021" s="335">
        <f t="shared" si="53"/>
        <v>36</v>
      </c>
      <c r="H1021" s="338" t="s">
        <v>3897</v>
      </c>
      <c r="I1021" s="338"/>
    </row>
    <row r="1022" spans="1:9" s="121" customFormat="1" ht="21" customHeight="1">
      <c r="A1022" s="333"/>
      <c r="B1022" s="334" t="s">
        <v>2232</v>
      </c>
      <c r="C1022" s="333" t="s">
        <v>629</v>
      </c>
      <c r="D1022" s="333" t="s">
        <v>611</v>
      </c>
      <c r="E1022" s="334">
        <v>10</v>
      </c>
      <c r="F1022" s="336">
        <v>1</v>
      </c>
      <c r="G1022" s="335">
        <f t="shared" si="53"/>
        <v>10</v>
      </c>
      <c r="H1022" s="338" t="s">
        <v>3422</v>
      </c>
      <c r="I1022" s="338"/>
    </row>
    <row r="1023" spans="1:9" s="121" customFormat="1" ht="21" customHeight="1">
      <c r="A1023" s="333"/>
      <c r="B1023" s="334" t="s">
        <v>1820</v>
      </c>
      <c r="C1023" s="333" t="s">
        <v>1819</v>
      </c>
      <c r="D1023" s="333" t="s">
        <v>611</v>
      </c>
      <c r="E1023" s="334">
        <v>4</v>
      </c>
      <c r="F1023" s="336">
        <v>1</v>
      </c>
      <c r="G1023" s="335">
        <f t="shared" si="53"/>
        <v>4</v>
      </c>
      <c r="H1023" s="338" t="s">
        <v>3427</v>
      </c>
      <c r="I1023" s="338"/>
    </row>
    <row r="1024" spans="1:9" s="121" customFormat="1" ht="21" customHeight="1">
      <c r="A1024" s="333"/>
      <c r="B1024" s="334" t="s">
        <v>1818</v>
      </c>
      <c r="C1024" s="333" t="s">
        <v>1817</v>
      </c>
      <c r="D1024" s="333" t="s">
        <v>611</v>
      </c>
      <c r="E1024" s="334">
        <v>2</v>
      </c>
      <c r="F1024" s="336">
        <v>41</v>
      </c>
      <c r="G1024" s="335">
        <f t="shared" si="53"/>
        <v>82</v>
      </c>
      <c r="H1024" s="338" t="s">
        <v>3427</v>
      </c>
      <c r="I1024" s="338"/>
    </row>
    <row r="1025" spans="1:9" s="121" customFormat="1" ht="21" customHeight="1">
      <c r="A1025" s="333"/>
      <c r="B1025" s="334" t="s">
        <v>3015</v>
      </c>
      <c r="C1025" s="333" t="s">
        <v>3014</v>
      </c>
      <c r="D1025" s="333" t="s">
        <v>276</v>
      </c>
      <c r="E1025" s="334">
        <v>2</v>
      </c>
      <c r="F1025" s="336">
        <f>SUM(F1026:F1027)</f>
        <v>58</v>
      </c>
      <c r="G1025" s="335">
        <f t="shared" si="53"/>
        <v>116</v>
      </c>
      <c r="H1025" s="338" t="s">
        <v>3901</v>
      </c>
      <c r="I1025" s="162"/>
    </row>
    <row r="1026" spans="1:9" s="121" customFormat="1" ht="21" customHeight="1">
      <c r="A1026" s="333"/>
      <c r="B1026" s="334"/>
      <c r="C1026" s="333"/>
      <c r="D1026" s="333" t="s">
        <v>611</v>
      </c>
      <c r="E1026" s="334">
        <v>2</v>
      </c>
      <c r="F1026" s="336">
        <v>27</v>
      </c>
      <c r="G1026" s="335">
        <f t="shared" si="53"/>
        <v>54</v>
      </c>
      <c r="H1026" s="162"/>
      <c r="I1026" s="162"/>
    </row>
    <row r="1027" spans="1:9" s="121" customFormat="1" ht="21" customHeight="1">
      <c r="A1027" s="333"/>
      <c r="B1027" s="334"/>
      <c r="C1027" s="333"/>
      <c r="D1027" s="333" t="s">
        <v>289</v>
      </c>
      <c r="E1027" s="334">
        <v>2</v>
      </c>
      <c r="F1027" s="336">
        <v>31</v>
      </c>
      <c r="G1027" s="335">
        <f t="shared" si="53"/>
        <v>62</v>
      </c>
      <c r="H1027" s="162"/>
      <c r="I1027" s="162"/>
    </row>
    <row r="1028" spans="1:9" s="121" customFormat="1" ht="21" customHeight="1">
      <c r="A1028" s="333"/>
      <c r="B1028" s="334" t="s">
        <v>3013</v>
      </c>
      <c r="C1028" s="333" t="s">
        <v>715</v>
      </c>
      <c r="D1028" s="333" t="s">
        <v>611</v>
      </c>
      <c r="E1028" s="334">
        <v>2</v>
      </c>
      <c r="F1028" s="336">
        <v>11</v>
      </c>
      <c r="G1028" s="335">
        <f t="shared" si="53"/>
        <v>22</v>
      </c>
      <c r="H1028" s="338" t="s">
        <v>3902</v>
      </c>
      <c r="I1028" s="162"/>
    </row>
    <row r="1029" spans="1:9" s="121" customFormat="1" ht="21" customHeight="1">
      <c r="A1029" s="333"/>
      <c r="B1029" s="334" t="s">
        <v>3012</v>
      </c>
      <c r="C1029" s="333" t="s">
        <v>3011</v>
      </c>
      <c r="D1029" s="333" t="s">
        <v>611</v>
      </c>
      <c r="E1029" s="334">
        <v>2</v>
      </c>
      <c r="F1029" s="336">
        <v>11</v>
      </c>
      <c r="G1029" s="335">
        <f t="shared" si="53"/>
        <v>22</v>
      </c>
      <c r="H1029" s="338" t="s">
        <v>3902</v>
      </c>
      <c r="I1029" s="162"/>
    </row>
    <row r="1030" spans="1:9" s="121" customFormat="1" ht="21" customHeight="1">
      <c r="A1030" s="333"/>
      <c r="B1030" s="334" t="s">
        <v>31</v>
      </c>
      <c r="C1030" s="333" t="s">
        <v>32</v>
      </c>
      <c r="D1030" s="333" t="s">
        <v>611</v>
      </c>
      <c r="E1030" s="334">
        <v>4</v>
      </c>
      <c r="F1030" s="336">
        <v>2</v>
      </c>
      <c r="G1030" s="335">
        <f t="shared" si="53"/>
        <v>8</v>
      </c>
      <c r="H1030" s="338" t="s">
        <v>3427</v>
      </c>
      <c r="I1030" s="338"/>
    </row>
    <row r="1031" spans="1:9" s="368" customFormat="1" ht="21" customHeight="1" hidden="1">
      <c r="A1031" s="365" t="s">
        <v>383</v>
      </c>
      <c r="B1031" s="366"/>
      <c r="C1031" s="365"/>
      <c r="D1031" s="365" t="s">
        <v>276</v>
      </c>
      <c r="E1031" s="367">
        <f>SUM(E1032)</f>
        <v>0</v>
      </c>
      <c r="F1031" s="367">
        <f>SUM(F1032:F1033)</f>
        <v>0</v>
      </c>
      <c r="G1031" s="367">
        <f>SUM(G1032:G1033)</f>
        <v>0</v>
      </c>
      <c r="H1031" s="367"/>
      <c r="I1031" s="367"/>
    </row>
    <row r="1032" spans="1:9" s="368" customFormat="1" ht="21" customHeight="1" hidden="1">
      <c r="A1032" s="365"/>
      <c r="B1032" s="366"/>
      <c r="C1032" s="365"/>
      <c r="D1032" s="365" t="s">
        <v>611</v>
      </c>
      <c r="E1032" s="367">
        <f>SUM(E1034:E1034)</f>
        <v>0</v>
      </c>
      <c r="F1032" s="367">
        <f>SUM(F1034:F1034)</f>
        <v>0</v>
      </c>
      <c r="G1032" s="367">
        <f>SUM(G1034:G1034)</f>
        <v>0</v>
      </c>
      <c r="H1032" s="367"/>
      <c r="I1032" s="367"/>
    </row>
    <row r="1033" spans="1:9" s="368" customFormat="1" ht="21" customHeight="1" hidden="1">
      <c r="A1033" s="365"/>
      <c r="B1033" s="366"/>
      <c r="C1033" s="365"/>
      <c r="D1033" s="365" t="s">
        <v>289</v>
      </c>
      <c r="E1033" s="367"/>
      <c r="F1033" s="367" t="s">
        <v>320</v>
      </c>
      <c r="G1033" s="367" t="s">
        <v>320</v>
      </c>
      <c r="H1033" s="367"/>
      <c r="I1033" s="367"/>
    </row>
    <row r="1034" spans="1:9" s="125" customFormat="1" ht="21" customHeight="1" hidden="1">
      <c r="A1034" s="369"/>
      <c r="B1034" s="370"/>
      <c r="C1034" s="369"/>
      <c r="D1034" s="369"/>
      <c r="E1034" s="371"/>
      <c r="F1034" s="359"/>
      <c r="G1034" s="359"/>
      <c r="H1034" s="359"/>
      <c r="I1034" s="359"/>
    </row>
    <row r="1035" spans="1:9" s="143" customFormat="1" ht="22.5" customHeight="1">
      <c r="A1035" s="144" t="s">
        <v>384</v>
      </c>
      <c r="B1035" s="145"/>
      <c r="C1035" s="144"/>
      <c r="D1035" s="144" t="s">
        <v>276</v>
      </c>
      <c r="E1035" s="153">
        <f>SUM(E1036)</f>
        <v>52</v>
      </c>
      <c r="F1035" s="153">
        <f>SUM(F1036)</f>
        <v>816</v>
      </c>
      <c r="G1035" s="153">
        <f>SUM(G1036)</f>
        <v>2356</v>
      </c>
      <c r="H1035" s="153"/>
      <c r="I1035" s="153"/>
    </row>
    <row r="1036" spans="1:9" s="143" customFormat="1" ht="21" customHeight="1">
      <c r="A1036" s="144"/>
      <c r="B1036" s="145"/>
      <c r="C1036" s="144"/>
      <c r="D1036" s="144" t="s">
        <v>611</v>
      </c>
      <c r="E1036" s="153">
        <f>SUM(E1038:E1053)</f>
        <v>52</v>
      </c>
      <c r="F1036" s="153">
        <f>SUM(F1038:F1053)</f>
        <v>816</v>
      </c>
      <c r="G1036" s="153">
        <f>SUM(G1038:G1053)</f>
        <v>2356</v>
      </c>
      <c r="H1036" s="153"/>
      <c r="I1036" s="153"/>
    </row>
    <row r="1037" spans="1:9" s="143" customFormat="1" ht="21" customHeight="1">
      <c r="A1037" s="144"/>
      <c r="B1037" s="145"/>
      <c r="C1037" s="144"/>
      <c r="D1037" s="144" t="s">
        <v>289</v>
      </c>
      <c r="E1037" s="153"/>
      <c r="F1037" s="153"/>
      <c r="G1037" s="153"/>
      <c r="H1037" s="153"/>
      <c r="I1037" s="153"/>
    </row>
    <row r="1038" spans="1:9" s="121" customFormat="1" ht="21" customHeight="1">
      <c r="A1038" s="333"/>
      <c r="B1038" s="334" t="s">
        <v>2076</v>
      </c>
      <c r="C1038" s="333" t="s">
        <v>2075</v>
      </c>
      <c r="D1038" s="333" t="s">
        <v>611</v>
      </c>
      <c r="E1038" s="334">
        <v>2</v>
      </c>
      <c r="F1038" s="336">
        <v>72</v>
      </c>
      <c r="G1038" s="335">
        <f aca="true" t="shared" si="54" ref="G1038:G1053">SUM(E1038*F1038)</f>
        <v>144</v>
      </c>
      <c r="H1038" s="338" t="s">
        <v>3107</v>
      </c>
      <c r="I1038" s="338"/>
    </row>
    <row r="1039" spans="1:9" s="121" customFormat="1" ht="21" customHeight="1">
      <c r="A1039" s="333"/>
      <c r="B1039" s="334" t="s">
        <v>960</v>
      </c>
      <c r="C1039" s="333" t="s">
        <v>959</v>
      </c>
      <c r="D1039" s="333" t="s">
        <v>611</v>
      </c>
      <c r="E1039" s="334">
        <v>4</v>
      </c>
      <c r="F1039" s="336">
        <v>76</v>
      </c>
      <c r="G1039" s="335">
        <f t="shared" si="54"/>
        <v>304</v>
      </c>
      <c r="H1039" s="338" t="s">
        <v>3107</v>
      </c>
      <c r="I1039" s="338"/>
    </row>
    <row r="1040" spans="1:9" s="121" customFormat="1" ht="21" customHeight="1">
      <c r="A1040" s="333"/>
      <c r="B1040" s="334" t="s">
        <v>958</v>
      </c>
      <c r="C1040" s="333" t="s">
        <v>957</v>
      </c>
      <c r="D1040" s="333" t="s">
        <v>611</v>
      </c>
      <c r="E1040" s="334">
        <v>2</v>
      </c>
      <c r="F1040" s="336">
        <v>81</v>
      </c>
      <c r="G1040" s="335">
        <f t="shared" si="54"/>
        <v>162</v>
      </c>
      <c r="H1040" s="338" t="s">
        <v>3107</v>
      </c>
      <c r="I1040" s="338"/>
    </row>
    <row r="1041" spans="1:9" s="121" customFormat="1" ht="21" customHeight="1">
      <c r="A1041" s="333"/>
      <c r="B1041" s="334" t="s">
        <v>956</v>
      </c>
      <c r="C1041" s="333" t="s">
        <v>35</v>
      </c>
      <c r="D1041" s="333" t="s">
        <v>611</v>
      </c>
      <c r="E1041" s="334">
        <v>4</v>
      </c>
      <c r="F1041" s="336">
        <v>77</v>
      </c>
      <c r="G1041" s="335">
        <f t="shared" si="54"/>
        <v>308</v>
      </c>
      <c r="H1041" s="338" t="s">
        <v>3107</v>
      </c>
      <c r="I1041" s="338"/>
    </row>
    <row r="1042" spans="1:9" s="121" customFormat="1" ht="21" customHeight="1">
      <c r="A1042" s="333"/>
      <c r="B1042" s="334" t="s">
        <v>1375</v>
      </c>
      <c r="C1042" s="333" t="s">
        <v>1376</v>
      </c>
      <c r="D1042" s="333" t="s">
        <v>611</v>
      </c>
      <c r="E1042" s="334">
        <v>4</v>
      </c>
      <c r="F1042" s="336">
        <v>69</v>
      </c>
      <c r="G1042" s="335">
        <f t="shared" si="54"/>
        <v>276</v>
      </c>
      <c r="H1042" s="338" t="s">
        <v>3107</v>
      </c>
      <c r="I1042" s="338"/>
    </row>
    <row r="1043" spans="1:9" s="121" customFormat="1" ht="21" customHeight="1">
      <c r="A1043" s="333"/>
      <c r="B1043" s="334" t="s">
        <v>1377</v>
      </c>
      <c r="C1043" s="333" t="s">
        <v>1378</v>
      </c>
      <c r="D1043" s="333" t="s">
        <v>611</v>
      </c>
      <c r="E1043" s="334">
        <v>2</v>
      </c>
      <c r="F1043" s="336">
        <v>71</v>
      </c>
      <c r="G1043" s="335">
        <f t="shared" si="54"/>
        <v>142</v>
      </c>
      <c r="H1043" s="338" t="s">
        <v>3107</v>
      </c>
      <c r="I1043" s="338"/>
    </row>
    <row r="1044" spans="1:9" s="121" customFormat="1" ht="21" customHeight="1">
      <c r="A1044" s="333"/>
      <c r="B1044" s="334" t="s">
        <v>1379</v>
      </c>
      <c r="C1044" s="333" t="s">
        <v>38</v>
      </c>
      <c r="D1044" s="333" t="s">
        <v>611</v>
      </c>
      <c r="E1044" s="334">
        <v>2</v>
      </c>
      <c r="F1044" s="336">
        <v>62</v>
      </c>
      <c r="G1044" s="335">
        <f t="shared" si="54"/>
        <v>124</v>
      </c>
      <c r="H1044" s="338" t="s">
        <v>3904</v>
      </c>
      <c r="I1044" s="338"/>
    </row>
    <row r="1045" spans="1:9" s="121" customFormat="1" ht="21" customHeight="1">
      <c r="A1045" s="333"/>
      <c r="B1045" s="334" t="s">
        <v>1381</v>
      </c>
      <c r="C1045" s="333" t="s">
        <v>1380</v>
      </c>
      <c r="D1045" s="333" t="s">
        <v>611</v>
      </c>
      <c r="E1045" s="334">
        <v>4</v>
      </c>
      <c r="F1045" s="336">
        <v>11</v>
      </c>
      <c r="G1045" s="335">
        <f t="shared" si="54"/>
        <v>44</v>
      </c>
      <c r="H1045" s="338" t="s">
        <v>3904</v>
      </c>
      <c r="I1045" s="338"/>
    </row>
    <row r="1046" spans="1:9" s="121" customFormat="1" ht="21" customHeight="1">
      <c r="A1046" s="333"/>
      <c r="B1046" s="334" t="s">
        <v>1841</v>
      </c>
      <c r="C1046" s="333" t="s">
        <v>524</v>
      </c>
      <c r="D1046" s="333" t="s">
        <v>611</v>
      </c>
      <c r="E1046" s="334">
        <v>2</v>
      </c>
      <c r="F1046" s="336">
        <v>21</v>
      </c>
      <c r="G1046" s="335">
        <f t="shared" si="54"/>
        <v>42</v>
      </c>
      <c r="H1046" s="338" t="s">
        <v>3905</v>
      </c>
      <c r="I1046" s="338"/>
    </row>
    <row r="1047" spans="1:9" s="121" customFormat="1" ht="21" customHeight="1">
      <c r="A1047" s="333"/>
      <c r="B1047" s="334" t="s">
        <v>955</v>
      </c>
      <c r="C1047" s="333" t="s">
        <v>954</v>
      </c>
      <c r="D1047" s="333" t="s">
        <v>611</v>
      </c>
      <c r="E1047" s="334">
        <v>2</v>
      </c>
      <c r="F1047" s="336">
        <v>1</v>
      </c>
      <c r="G1047" s="335">
        <f t="shared" si="54"/>
        <v>2</v>
      </c>
      <c r="H1047" s="338" t="s">
        <v>3108</v>
      </c>
      <c r="I1047" s="338"/>
    </row>
    <row r="1048" spans="1:9" s="121" customFormat="1" ht="21" customHeight="1">
      <c r="A1048" s="333"/>
      <c r="B1048" s="334" t="s">
        <v>2618</v>
      </c>
      <c r="C1048" s="333" t="s">
        <v>629</v>
      </c>
      <c r="D1048" s="333" t="s">
        <v>611</v>
      </c>
      <c r="E1048" s="334">
        <v>10</v>
      </c>
      <c r="F1048" s="336">
        <v>1</v>
      </c>
      <c r="G1048" s="335">
        <f t="shared" si="54"/>
        <v>10</v>
      </c>
      <c r="H1048" s="338" t="s">
        <v>3422</v>
      </c>
      <c r="I1048" s="338"/>
    </row>
    <row r="1049" spans="1:9" s="121" customFormat="1" ht="21" customHeight="1">
      <c r="A1049" s="333"/>
      <c r="B1049" s="334" t="s">
        <v>2241</v>
      </c>
      <c r="C1049" s="333" t="s">
        <v>8</v>
      </c>
      <c r="D1049" s="333" t="s">
        <v>611</v>
      </c>
      <c r="E1049" s="334">
        <v>4</v>
      </c>
      <c r="F1049" s="336">
        <v>75</v>
      </c>
      <c r="G1049" s="335">
        <f t="shared" si="54"/>
        <v>300</v>
      </c>
      <c r="H1049" s="338" t="s">
        <v>3107</v>
      </c>
      <c r="I1049" s="338"/>
    </row>
    <row r="1050" spans="1:9" s="121" customFormat="1" ht="21" customHeight="1">
      <c r="A1050" s="333"/>
      <c r="B1050" s="334" t="s">
        <v>3032</v>
      </c>
      <c r="C1050" s="333" t="s">
        <v>719</v>
      </c>
      <c r="D1050" s="333" t="s">
        <v>611</v>
      </c>
      <c r="E1050" s="334">
        <v>3</v>
      </c>
      <c r="F1050" s="336">
        <v>50</v>
      </c>
      <c r="G1050" s="335">
        <f t="shared" si="54"/>
        <v>150</v>
      </c>
      <c r="H1050" s="338" t="s">
        <v>3903</v>
      </c>
      <c r="I1050" s="162"/>
    </row>
    <row r="1051" spans="1:9" s="121" customFormat="1" ht="21" customHeight="1">
      <c r="A1051" s="333"/>
      <c r="B1051" s="334" t="s">
        <v>3031</v>
      </c>
      <c r="C1051" s="333" t="s">
        <v>3030</v>
      </c>
      <c r="D1051" s="333" t="s">
        <v>611</v>
      </c>
      <c r="E1051" s="334">
        <v>3</v>
      </c>
      <c r="F1051" s="336">
        <v>50</v>
      </c>
      <c r="G1051" s="335">
        <f t="shared" si="54"/>
        <v>150</v>
      </c>
      <c r="H1051" s="338" t="s">
        <v>3903</v>
      </c>
      <c r="I1051" s="162"/>
    </row>
    <row r="1052" spans="1:9" s="121" customFormat="1" ht="21" customHeight="1">
      <c r="A1052" s="333"/>
      <c r="B1052" s="334" t="s">
        <v>3028</v>
      </c>
      <c r="C1052" s="333" t="s">
        <v>3027</v>
      </c>
      <c r="D1052" s="333" t="s">
        <v>611</v>
      </c>
      <c r="E1052" s="334">
        <v>2</v>
      </c>
      <c r="F1052" s="336">
        <v>49</v>
      </c>
      <c r="G1052" s="335">
        <f t="shared" si="54"/>
        <v>98</v>
      </c>
      <c r="H1052" s="338" t="s">
        <v>3107</v>
      </c>
      <c r="I1052" s="162"/>
    </row>
    <row r="1053" spans="1:9" s="121" customFormat="1" ht="21" customHeight="1">
      <c r="A1053" s="333"/>
      <c r="B1053" s="334" t="s">
        <v>3026</v>
      </c>
      <c r="C1053" s="333" t="s">
        <v>766</v>
      </c>
      <c r="D1053" s="333" t="s">
        <v>611</v>
      </c>
      <c r="E1053" s="334">
        <v>2</v>
      </c>
      <c r="F1053" s="336">
        <v>50</v>
      </c>
      <c r="G1053" s="335">
        <f t="shared" si="54"/>
        <v>100</v>
      </c>
      <c r="H1053" s="338" t="s">
        <v>3107</v>
      </c>
      <c r="I1053" s="162"/>
    </row>
    <row r="1054" spans="1:9" s="143" customFormat="1" ht="22.5" customHeight="1">
      <c r="A1054" s="144" t="s">
        <v>767</v>
      </c>
      <c r="B1054" s="145"/>
      <c r="C1054" s="144"/>
      <c r="D1054" s="144" t="s">
        <v>276</v>
      </c>
      <c r="E1054" s="161">
        <f>SUM(E1055)</f>
        <v>56</v>
      </c>
      <c r="F1054" s="161">
        <f>SUM(F1055:F1056)</f>
        <v>342</v>
      </c>
      <c r="G1054" s="161">
        <f>SUM(G1055:G1056)</f>
        <v>1104</v>
      </c>
      <c r="H1054" s="161"/>
      <c r="I1054" s="161"/>
    </row>
    <row r="1055" spans="1:9" s="143" customFormat="1" ht="21" customHeight="1">
      <c r="A1055" s="144"/>
      <c r="B1055" s="145"/>
      <c r="C1055" s="144"/>
      <c r="D1055" s="144" t="s">
        <v>611</v>
      </c>
      <c r="E1055" s="161">
        <f>SUM(E1057:E1063,E1065,E1067:E1075)</f>
        <v>56</v>
      </c>
      <c r="F1055" s="161">
        <f>SUM(F1057:F1063,F1065,F1067:F1075)</f>
        <v>319</v>
      </c>
      <c r="G1055" s="161">
        <f>SUM(G1057:G1063,G1065,G1067:G1075)</f>
        <v>1058</v>
      </c>
      <c r="H1055" s="161"/>
      <c r="I1055" s="161"/>
    </row>
    <row r="1056" spans="1:9" s="143" customFormat="1" ht="21" customHeight="1">
      <c r="A1056" s="144"/>
      <c r="B1056" s="145"/>
      <c r="C1056" s="144"/>
      <c r="D1056" s="144" t="s">
        <v>289</v>
      </c>
      <c r="E1056" s="161"/>
      <c r="F1056" s="161">
        <f>SUM(F1066)</f>
        <v>23</v>
      </c>
      <c r="G1056" s="161">
        <f>SUM(G1066)</f>
        <v>46</v>
      </c>
      <c r="H1056" s="161"/>
      <c r="I1056" s="161"/>
    </row>
    <row r="1057" spans="1:9" s="121" customFormat="1" ht="21" customHeight="1">
      <c r="A1057" s="333"/>
      <c r="B1057" s="334" t="s">
        <v>840</v>
      </c>
      <c r="C1057" s="333" t="s">
        <v>839</v>
      </c>
      <c r="D1057" s="333" t="s">
        <v>611</v>
      </c>
      <c r="E1057" s="334">
        <v>2</v>
      </c>
      <c r="F1057" s="336">
        <v>4</v>
      </c>
      <c r="G1057" s="335">
        <f aca="true" t="shared" si="55" ref="G1057:G1075">SUM(E1057*F1057)</f>
        <v>8</v>
      </c>
      <c r="H1057" s="338" t="s">
        <v>3411</v>
      </c>
      <c r="I1057" s="338"/>
    </row>
    <row r="1058" spans="1:9" s="121" customFormat="1" ht="21" customHeight="1">
      <c r="A1058" s="333"/>
      <c r="B1058" s="334" t="s">
        <v>838</v>
      </c>
      <c r="C1058" s="333" t="s">
        <v>837</v>
      </c>
      <c r="D1058" s="333" t="s">
        <v>611</v>
      </c>
      <c r="E1058" s="334">
        <v>2</v>
      </c>
      <c r="F1058" s="336">
        <v>2</v>
      </c>
      <c r="G1058" s="335">
        <f t="shared" si="55"/>
        <v>4</v>
      </c>
      <c r="H1058" s="338" t="s">
        <v>3412</v>
      </c>
      <c r="I1058" s="338"/>
    </row>
    <row r="1059" spans="1:9" s="121" customFormat="1" ht="21" customHeight="1">
      <c r="A1059" s="333"/>
      <c r="B1059" s="334" t="s">
        <v>966</v>
      </c>
      <c r="C1059" s="333" t="s">
        <v>965</v>
      </c>
      <c r="D1059" s="333" t="s">
        <v>611</v>
      </c>
      <c r="E1059" s="334">
        <v>4</v>
      </c>
      <c r="F1059" s="336">
        <v>18</v>
      </c>
      <c r="G1059" s="335">
        <f t="shared" si="55"/>
        <v>72</v>
      </c>
      <c r="H1059" s="338" t="s">
        <v>3412</v>
      </c>
      <c r="I1059" s="338"/>
    </row>
    <row r="1060" spans="1:9" s="121" customFormat="1" ht="21" customHeight="1">
      <c r="A1060" s="333"/>
      <c r="B1060" s="334" t="s">
        <v>964</v>
      </c>
      <c r="C1060" s="333" t="s">
        <v>172</v>
      </c>
      <c r="D1060" s="333" t="s">
        <v>611</v>
      </c>
      <c r="E1060" s="334">
        <v>4</v>
      </c>
      <c r="F1060" s="336">
        <v>19</v>
      </c>
      <c r="G1060" s="335">
        <f t="shared" si="55"/>
        <v>76</v>
      </c>
      <c r="H1060" s="338" t="s">
        <v>3413</v>
      </c>
      <c r="I1060" s="338"/>
    </row>
    <row r="1061" spans="1:9" s="121" customFormat="1" ht="21" customHeight="1">
      <c r="A1061" s="333"/>
      <c r="B1061" s="334" t="s">
        <v>963</v>
      </c>
      <c r="C1061" s="333" t="s">
        <v>29</v>
      </c>
      <c r="D1061" s="333" t="s">
        <v>611</v>
      </c>
      <c r="E1061" s="334">
        <v>4</v>
      </c>
      <c r="F1061" s="336">
        <v>19</v>
      </c>
      <c r="G1061" s="335">
        <f t="shared" si="55"/>
        <v>76</v>
      </c>
      <c r="H1061" s="338" t="s">
        <v>3413</v>
      </c>
      <c r="I1061" s="338"/>
    </row>
    <row r="1062" spans="1:9" s="121" customFormat="1" ht="21" customHeight="1">
      <c r="A1062" s="333"/>
      <c r="B1062" s="334" t="s">
        <v>962</v>
      </c>
      <c r="C1062" s="333" t="s">
        <v>961</v>
      </c>
      <c r="D1062" s="333" t="s">
        <v>611</v>
      </c>
      <c r="E1062" s="334">
        <v>2</v>
      </c>
      <c r="F1062" s="336">
        <v>21</v>
      </c>
      <c r="G1062" s="335">
        <f t="shared" si="55"/>
        <v>42</v>
      </c>
      <c r="H1062" s="338" t="s">
        <v>3414</v>
      </c>
      <c r="I1062" s="338"/>
    </row>
    <row r="1063" spans="1:9" s="121" customFormat="1" ht="21" customHeight="1">
      <c r="A1063" s="333"/>
      <c r="B1063" s="334" t="s">
        <v>3040</v>
      </c>
      <c r="C1063" s="333" t="s">
        <v>3039</v>
      </c>
      <c r="D1063" s="333" t="s">
        <v>611</v>
      </c>
      <c r="E1063" s="334">
        <v>2</v>
      </c>
      <c r="F1063" s="336">
        <v>22</v>
      </c>
      <c r="G1063" s="335">
        <f t="shared" si="55"/>
        <v>44</v>
      </c>
      <c r="H1063" s="338" t="s">
        <v>3415</v>
      </c>
      <c r="I1063" s="338"/>
    </row>
    <row r="1064" spans="1:9" s="121" customFormat="1" ht="21" customHeight="1">
      <c r="A1064" s="333"/>
      <c r="B1064" s="334" t="s">
        <v>1839</v>
      </c>
      <c r="C1064" s="333" t="s">
        <v>1838</v>
      </c>
      <c r="D1064" s="333" t="s">
        <v>276</v>
      </c>
      <c r="E1064" s="334">
        <v>2</v>
      </c>
      <c r="F1064" s="336">
        <f>SUM(F1065:F1066)</f>
        <v>46</v>
      </c>
      <c r="G1064" s="335">
        <f t="shared" si="55"/>
        <v>92</v>
      </c>
      <c r="H1064" s="338" t="s">
        <v>3414</v>
      </c>
      <c r="I1064" s="338"/>
    </row>
    <row r="1065" spans="1:9" s="121" customFormat="1" ht="21" customHeight="1">
      <c r="A1065" s="333"/>
      <c r="B1065" s="334"/>
      <c r="C1065" s="333"/>
      <c r="D1065" s="333" t="s">
        <v>611</v>
      </c>
      <c r="E1065" s="334">
        <v>2</v>
      </c>
      <c r="F1065" s="336">
        <v>23</v>
      </c>
      <c r="G1065" s="335">
        <f t="shared" si="55"/>
        <v>46</v>
      </c>
      <c r="H1065" s="162"/>
      <c r="I1065" s="162"/>
    </row>
    <row r="1066" spans="1:9" s="121" customFormat="1" ht="21" customHeight="1">
      <c r="A1066" s="333"/>
      <c r="B1066" s="334"/>
      <c r="C1066" s="333"/>
      <c r="D1066" s="333" t="s">
        <v>289</v>
      </c>
      <c r="E1066" s="334">
        <v>2</v>
      </c>
      <c r="F1066" s="336">
        <v>23</v>
      </c>
      <c r="G1066" s="335">
        <f>SUM(E1066*F1066)</f>
        <v>46</v>
      </c>
      <c r="H1066" s="162"/>
      <c r="I1066" s="162"/>
    </row>
    <row r="1067" spans="1:9" s="121" customFormat="1" ht="21" customHeight="1">
      <c r="A1067" s="333"/>
      <c r="B1067" s="334" t="s">
        <v>1368</v>
      </c>
      <c r="C1067" s="333" t="s">
        <v>1370</v>
      </c>
      <c r="D1067" s="333" t="s">
        <v>611</v>
      </c>
      <c r="E1067" s="334">
        <v>4</v>
      </c>
      <c r="F1067" s="336">
        <v>22</v>
      </c>
      <c r="G1067" s="335">
        <f t="shared" si="55"/>
        <v>88</v>
      </c>
      <c r="H1067" s="338" t="s">
        <v>3415</v>
      </c>
      <c r="I1067" s="338"/>
    </row>
    <row r="1068" spans="1:9" s="121" customFormat="1" ht="21" customHeight="1">
      <c r="A1068" s="333"/>
      <c r="B1068" s="334" t="s">
        <v>1369</v>
      </c>
      <c r="C1068" s="333" t="s">
        <v>1371</v>
      </c>
      <c r="D1068" s="333" t="s">
        <v>611</v>
      </c>
      <c r="E1068" s="334">
        <v>4</v>
      </c>
      <c r="F1068" s="336">
        <v>22</v>
      </c>
      <c r="G1068" s="335">
        <f t="shared" si="55"/>
        <v>88</v>
      </c>
      <c r="H1068" s="338" t="s">
        <v>3412</v>
      </c>
      <c r="I1068" s="338"/>
    </row>
    <row r="1069" spans="1:9" s="121" customFormat="1" ht="21" customHeight="1">
      <c r="A1069" s="333"/>
      <c r="B1069" s="334" t="s">
        <v>1372</v>
      </c>
      <c r="C1069" s="333" t="s">
        <v>529</v>
      </c>
      <c r="D1069" s="333" t="s">
        <v>611</v>
      </c>
      <c r="E1069" s="334">
        <v>4</v>
      </c>
      <c r="F1069" s="336">
        <v>18</v>
      </c>
      <c r="G1069" s="335">
        <f t="shared" si="55"/>
        <v>72</v>
      </c>
      <c r="H1069" s="338" t="s">
        <v>3415</v>
      </c>
      <c r="I1069" s="338"/>
    </row>
    <row r="1070" spans="1:9" s="121" customFormat="1" ht="21" customHeight="1">
      <c r="A1070" s="333"/>
      <c r="B1070" s="334" t="s">
        <v>1373</v>
      </c>
      <c r="C1070" s="333" t="s">
        <v>1374</v>
      </c>
      <c r="D1070" s="333" t="s">
        <v>611</v>
      </c>
      <c r="E1070" s="334">
        <v>2</v>
      </c>
      <c r="F1070" s="336">
        <v>22</v>
      </c>
      <c r="G1070" s="335">
        <f t="shared" si="55"/>
        <v>44</v>
      </c>
      <c r="H1070" s="338" t="s">
        <v>3415</v>
      </c>
      <c r="I1070" s="338"/>
    </row>
    <row r="1071" spans="1:9" s="121" customFormat="1" ht="21" customHeight="1">
      <c r="A1071" s="333"/>
      <c r="B1071" s="334" t="s">
        <v>1829</v>
      </c>
      <c r="C1071" s="333" t="s">
        <v>1828</v>
      </c>
      <c r="D1071" s="333" t="s">
        <v>611</v>
      </c>
      <c r="E1071" s="334">
        <v>4</v>
      </c>
      <c r="F1071" s="336">
        <v>20</v>
      </c>
      <c r="G1071" s="335">
        <f t="shared" si="55"/>
        <v>80</v>
      </c>
      <c r="H1071" s="338" t="s">
        <v>3416</v>
      </c>
      <c r="I1071" s="338"/>
    </row>
    <row r="1072" spans="1:9" s="121" customFormat="1" ht="21" customHeight="1">
      <c r="A1072" s="333"/>
      <c r="B1072" s="334" t="s">
        <v>2077</v>
      </c>
      <c r="C1072" s="333" t="s">
        <v>629</v>
      </c>
      <c r="D1072" s="333" t="s">
        <v>611</v>
      </c>
      <c r="E1072" s="334">
        <v>10</v>
      </c>
      <c r="F1072" s="336">
        <v>18</v>
      </c>
      <c r="G1072" s="335">
        <f t="shared" si="55"/>
        <v>180</v>
      </c>
      <c r="H1072" s="338" t="s">
        <v>3417</v>
      </c>
      <c r="I1072" s="338"/>
    </row>
    <row r="1073" spans="1:9" s="121" customFormat="1" ht="21" customHeight="1">
      <c r="A1073" s="333"/>
      <c r="B1073" s="334" t="s">
        <v>3038</v>
      </c>
      <c r="C1073" s="333" t="s">
        <v>839</v>
      </c>
      <c r="D1073" s="333" t="s">
        <v>611</v>
      </c>
      <c r="E1073" s="334">
        <v>2</v>
      </c>
      <c r="F1073" s="336">
        <v>23</v>
      </c>
      <c r="G1073" s="335">
        <f t="shared" si="55"/>
        <v>46</v>
      </c>
      <c r="H1073" s="338" t="s">
        <v>3903</v>
      </c>
      <c r="I1073" s="162"/>
    </row>
    <row r="1074" spans="1:9" s="121" customFormat="1" ht="21" customHeight="1">
      <c r="A1074" s="333"/>
      <c r="B1074" s="334" t="s">
        <v>3037</v>
      </c>
      <c r="C1074" s="333" t="s">
        <v>3036</v>
      </c>
      <c r="D1074" s="333" t="s">
        <v>611</v>
      </c>
      <c r="E1074" s="334">
        <v>2</v>
      </c>
      <c r="F1074" s="336">
        <v>23</v>
      </c>
      <c r="G1074" s="335">
        <f t="shared" si="55"/>
        <v>46</v>
      </c>
      <c r="H1074" s="338" t="s">
        <v>3898</v>
      </c>
      <c r="I1074" s="162"/>
    </row>
    <row r="1075" spans="1:9" s="121" customFormat="1" ht="21" customHeight="1">
      <c r="A1075" s="333"/>
      <c r="B1075" s="334" t="s">
        <v>3034</v>
      </c>
      <c r="C1075" s="333" t="s">
        <v>3033</v>
      </c>
      <c r="D1075" s="333" t="s">
        <v>611</v>
      </c>
      <c r="E1075" s="334">
        <v>2</v>
      </c>
      <c r="F1075" s="336">
        <v>23</v>
      </c>
      <c r="G1075" s="335">
        <f t="shared" si="55"/>
        <v>46</v>
      </c>
      <c r="H1075" s="338" t="s">
        <v>3898</v>
      </c>
      <c r="I1075" s="162"/>
    </row>
    <row r="1076" spans="1:9" s="143" customFormat="1" ht="21" customHeight="1">
      <c r="A1076" s="140" t="s">
        <v>628</v>
      </c>
      <c r="B1076" s="141"/>
      <c r="C1076" s="140"/>
      <c r="D1076" s="140" t="s">
        <v>276</v>
      </c>
      <c r="E1076" s="142">
        <f>SUM(E1077)</f>
        <v>164</v>
      </c>
      <c r="F1076" s="142">
        <f>SUM(F1077)</f>
        <v>640</v>
      </c>
      <c r="G1076" s="142">
        <f>SUM(G1077)</f>
        <v>2598</v>
      </c>
      <c r="H1076" s="142"/>
      <c r="I1076" s="142"/>
    </row>
    <row r="1077" spans="1:9" s="143" customFormat="1" ht="21" customHeight="1">
      <c r="A1077" s="140"/>
      <c r="B1077" s="141"/>
      <c r="C1077" s="140"/>
      <c r="D1077" s="140" t="s">
        <v>628</v>
      </c>
      <c r="E1077" s="142">
        <f>SUM(E1080,E1102,E1127)</f>
        <v>164</v>
      </c>
      <c r="F1077" s="142">
        <f>SUM(F1080,F1102,F1127)</f>
        <v>640</v>
      </c>
      <c r="G1077" s="142">
        <f>SUM(G1080,G1102,G1127)</f>
        <v>2598</v>
      </c>
      <c r="H1077" s="142"/>
      <c r="I1077" s="142"/>
    </row>
    <row r="1078" spans="1:9" s="143" customFormat="1" ht="21" customHeight="1">
      <c r="A1078" s="140"/>
      <c r="B1078" s="141"/>
      <c r="C1078" s="140"/>
      <c r="D1078" s="140" t="s">
        <v>289</v>
      </c>
      <c r="E1078" s="142"/>
      <c r="F1078" s="142" t="s">
        <v>320</v>
      </c>
      <c r="G1078" s="142" t="s">
        <v>320</v>
      </c>
      <c r="H1078" s="142"/>
      <c r="I1078" s="142"/>
    </row>
    <row r="1079" spans="1:9" s="143" customFormat="1" ht="22.5" customHeight="1">
      <c r="A1079" s="144" t="s">
        <v>385</v>
      </c>
      <c r="B1079" s="145"/>
      <c r="C1079" s="144"/>
      <c r="D1079" s="144" t="s">
        <v>276</v>
      </c>
      <c r="E1079" s="153">
        <f>SUM(E1080)</f>
        <v>68</v>
      </c>
      <c r="F1079" s="153">
        <f>SUM(F1080:F1081)</f>
        <v>445</v>
      </c>
      <c r="G1079" s="153">
        <f>SUM(G1080:G1081)</f>
        <v>1776</v>
      </c>
      <c r="H1079" s="153"/>
      <c r="I1079" s="153"/>
    </row>
    <row r="1080" spans="1:9" s="143" customFormat="1" ht="21" customHeight="1">
      <c r="A1080" s="144"/>
      <c r="B1080" s="145"/>
      <c r="C1080" s="144"/>
      <c r="D1080" s="144" t="s">
        <v>628</v>
      </c>
      <c r="E1080" s="153">
        <f>SUM(E1082:E1098)</f>
        <v>68</v>
      </c>
      <c r="F1080" s="153">
        <f>SUM(F1082:F1098)</f>
        <v>445</v>
      </c>
      <c r="G1080" s="153">
        <f>SUM(G1082:G1098)</f>
        <v>1776</v>
      </c>
      <c r="H1080" s="153"/>
      <c r="I1080" s="153"/>
    </row>
    <row r="1081" spans="1:9" s="143" customFormat="1" ht="21" customHeight="1">
      <c r="A1081" s="144"/>
      <c r="B1081" s="145"/>
      <c r="C1081" s="144"/>
      <c r="D1081" s="144" t="s">
        <v>289</v>
      </c>
      <c r="E1081" s="153"/>
      <c r="F1081" s="153" t="s">
        <v>320</v>
      </c>
      <c r="G1081" s="153" t="s">
        <v>320</v>
      </c>
      <c r="H1081" s="153"/>
      <c r="I1081" s="153"/>
    </row>
    <row r="1082" spans="1:9" s="121" customFormat="1" ht="21" customHeight="1">
      <c r="A1082" s="334"/>
      <c r="B1082" s="334" t="s">
        <v>922</v>
      </c>
      <c r="C1082" s="333" t="s">
        <v>921</v>
      </c>
      <c r="D1082" s="333" t="s">
        <v>628</v>
      </c>
      <c r="E1082" s="334">
        <v>2</v>
      </c>
      <c r="F1082" s="336">
        <v>25</v>
      </c>
      <c r="G1082" s="335">
        <f aca="true" t="shared" si="56" ref="G1082:G1100">SUM(E1082*F1082)</f>
        <v>50</v>
      </c>
      <c r="H1082" s="338" t="s">
        <v>3428</v>
      </c>
      <c r="I1082" s="338"/>
    </row>
    <row r="1083" spans="1:9" s="121" customFormat="1" ht="21" customHeight="1">
      <c r="A1083" s="334"/>
      <c r="B1083" s="334" t="s">
        <v>2025</v>
      </c>
      <c r="C1083" s="333" t="s">
        <v>2026</v>
      </c>
      <c r="D1083" s="333" t="s">
        <v>628</v>
      </c>
      <c r="E1083" s="334">
        <v>4</v>
      </c>
      <c r="F1083" s="336">
        <v>6</v>
      </c>
      <c r="G1083" s="335">
        <f t="shared" si="56"/>
        <v>24</v>
      </c>
      <c r="H1083" s="338" t="s">
        <v>3430</v>
      </c>
      <c r="I1083" s="338"/>
    </row>
    <row r="1084" spans="1:9" s="121" customFormat="1" ht="21" customHeight="1">
      <c r="A1084" s="334"/>
      <c r="B1084" s="334" t="s">
        <v>252</v>
      </c>
      <c r="C1084" s="333" t="s">
        <v>253</v>
      </c>
      <c r="D1084" s="333" t="s">
        <v>628</v>
      </c>
      <c r="E1084" s="334">
        <v>8</v>
      </c>
      <c r="F1084" s="336">
        <v>26</v>
      </c>
      <c r="G1084" s="335">
        <f t="shared" si="56"/>
        <v>208</v>
      </c>
      <c r="H1084" s="338" t="s">
        <v>3429</v>
      </c>
      <c r="I1084" s="338"/>
    </row>
    <row r="1085" spans="1:9" s="121" customFormat="1" ht="21" customHeight="1">
      <c r="A1085" s="334"/>
      <c r="B1085" s="334" t="s">
        <v>254</v>
      </c>
      <c r="C1085" s="333" t="s">
        <v>255</v>
      </c>
      <c r="D1085" s="333" t="s">
        <v>628</v>
      </c>
      <c r="E1085" s="334">
        <v>4</v>
      </c>
      <c r="F1085" s="336">
        <v>26</v>
      </c>
      <c r="G1085" s="335">
        <f t="shared" si="56"/>
        <v>104</v>
      </c>
      <c r="H1085" s="338" t="s">
        <v>3431</v>
      </c>
      <c r="I1085" s="338"/>
    </row>
    <row r="1086" spans="1:9" s="121" customFormat="1" ht="21" customHeight="1">
      <c r="A1086" s="334"/>
      <c r="B1086" s="334" t="s">
        <v>256</v>
      </c>
      <c r="C1086" s="333" t="s">
        <v>257</v>
      </c>
      <c r="D1086" s="333" t="s">
        <v>628</v>
      </c>
      <c r="E1086" s="356">
        <v>2</v>
      </c>
      <c r="F1086" s="336">
        <v>25</v>
      </c>
      <c r="G1086" s="335">
        <f t="shared" si="56"/>
        <v>50</v>
      </c>
      <c r="H1086" s="338" t="s">
        <v>3432</v>
      </c>
      <c r="I1086" s="338"/>
    </row>
    <row r="1087" spans="1:9" s="121" customFormat="1" ht="21" customHeight="1">
      <c r="A1087" s="334"/>
      <c r="B1087" s="334" t="s">
        <v>258</v>
      </c>
      <c r="C1087" s="333" t="s">
        <v>259</v>
      </c>
      <c r="D1087" s="333" t="s">
        <v>628</v>
      </c>
      <c r="E1087" s="334">
        <v>8</v>
      </c>
      <c r="F1087" s="336">
        <v>25</v>
      </c>
      <c r="G1087" s="335">
        <f t="shared" si="56"/>
        <v>200</v>
      </c>
      <c r="H1087" s="338" t="s">
        <v>3433</v>
      </c>
      <c r="I1087" s="338"/>
    </row>
    <row r="1088" spans="1:9" s="121" customFormat="1" ht="21" customHeight="1">
      <c r="A1088" s="334"/>
      <c r="B1088" s="334" t="s">
        <v>260</v>
      </c>
      <c r="C1088" s="333" t="s">
        <v>261</v>
      </c>
      <c r="D1088" s="333" t="s">
        <v>628</v>
      </c>
      <c r="E1088" s="334">
        <v>4</v>
      </c>
      <c r="F1088" s="336">
        <v>25</v>
      </c>
      <c r="G1088" s="335">
        <f t="shared" si="56"/>
        <v>100</v>
      </c>
      <c r="H1088" s="338" t="s">
        <v>3431</v>
      </c>
      <c r="I1088" s="338"/>
    </row>
    <row r="1089" spans="1:9" s="121" customFormat="1" ht="21" customHeight="1">
      <c r="A1089" s="334"/>
      <c r="B1089" s="334" t="s">
        <v>262</v>
      </c>
      <c r="C1089" s="333" t="s">
        <v>263</v>
      </c>
      <c r="D1089" s="333" t="s">
        <v>628</v>
      </c>
      <c r="E1089" s="334">
        <v>4</v>
      </c>
      <c r="F1089" s="336">
        <v>26</v>
      </c>
      <c r="G1089" s="335">
        <f t="shared" si="56"/>
        <v>104</v>
      </c>
      <c r="H1089" s="338" t="s">
        <v>3434</v>
      </c>
      <c r="I1089" s="338"/>
    </row>
    <row r="1090" spans="1:9" s="121" customFormat="1" ht="21" customHeight="1">
      <c r="A1090" s="334"/>
      <c r="B1090" s="334" t="s">
        <v>264</v>
      </c>
      <c r="C1090" s="333" t="s">
        <v>265</v>
      </c>
      <c r="D1090" s="333" t="s">
        <v>628</v>
      </c>
      <c r="E1090" s="356">
        <v>2</v>
      </c>
      <c r="F1090" s="336">
        <v>16</v>
      </c>
      <c r="G1090" s="335">
        <f t="shared" si="56"/>
        <v>32</v>
      </c>
      <c r="H1090" s="338" t="s">
        <v>3435</v>
      </c>
      <c r="I1090" s="338"/>
    </row>
    <row r="1091" spans="1:9" s="121" customFormat="1" ht="21" customHeight="1">
      <c r="A1091" s="334"/>
      <c r="B1091" s="334" t="s">
        <v>266</v>
      </c>
      <c r="C1091" s="333" t="s">
        <v>267</v>
      </c>
      <c r="D1091" s="333" t="s">
        <v>628</v>
      </c>
      <c r="E1091" s="356">
        <v>2</v>
      </c>
      <c r="F1091" s="336">
        <v>16</v>
      </c>
      <c r="G1091" s="335">
        <f t="shared" si="56"/>
        <v>32</v>
      </c>
      <c r="H1091" s="338" t="s">
        <v>3433</v>
      </c>
      <c r="I1091" s="338"/>
    </row>
    <row r="1092" spans="1:9" s="121" customFormat="1" ht="21" customHeight="1">
      <c r="A1092" s="334"/>
      <c r="B1092" s="334" t="s">
        <v>268</v>
      </c>
      <c r="C1092" s="333" t="s">
        <v>269</v>
      </c>
      <c r="D1092" s="333" t="s">
        <v>628</v>
      </c>
      <c r="E1092" s="334">
        <v>4</v>
      </c>
      <c r="F1092" s="336">
        <v>10</v>
      </c>
      <c r="G1092" s="335">
        <f t="shared" si="56"/>
        <v>40</v>
      </c>
      <c r="H1092" s="338" t="s">
        <v>3434</v>
      </c>
      <c r="I1092" s="338"/>
    </row>
    <row r="1093" spans="1:9" s="121" customFormat="1" ht="21" customHeight="1">
      <c r="A1093" s="334"/>
      <c r="B1093" s="334" t="s">
        <v>2456</v>
      </c>
      <c r="C1093" s="333" t="s">
        <v>519</v>
      </c>
      <c r="D1093" s="333" t="s">
        <v>628</v>
      </c>
      <c r="E1093" s="356">
        <v>2</v>
      </c>
      <c r="F1093" s="336">
        <v>42</v>
      </c>
      <c r="G1093" s="335">
        <f t="shared" si="56"/>
        <v>84</v>
      </c>
      <c r="H1093" s="338" t="s">
        <v>3428</v>
      </c>
      <c r="I1093" s="338"/>
    </row>
    <row r="1094" spans="1:9" s="121" customFormat="1" ht="21" customHeight="1">
      <c r="A1094" s="334"/>
      <c r="B1094" s="334" t="s">
        <v>2455</v>
      </c>
      <c r="C1094" s="333" t="s">
        <v>518</v>
      </c>
      <c r="D1094" s="333" t="s">
        <v>628</v>
      </c>
      <c r="E1094" s="356">
        <v>2</v>
      </c>
      <c r="F1094" s="336">
        <v>42</v>
      </c>
      <c r="G1094" s="335">
        <f t="shared" si="56"/>
        <v>84</v>
      </c>
      <c r="H1094" s="338" t="s">
        <v>3428</v>
      </c>
      <c r="I1094" s="338"/>
    </row>
    <row r="1095" spans="1:9" s="121" customFormat="1" ht="21" customHeight="1">
      <c r="A1095" s="334"/>
      <c r="B1095" s="334" t="s">
        <v>2454</v>
      </c>
      <c r="C1095" s="333" t="s">
        <v>248</v>
      </c>
      <c r="D1095" s="333" t="s">
        <v>628</v>
      </c>
      <c r="E1095" s="356">
        <v>4</v>
      </c>
      <c r="F1095" s="336">
        <v>42</v>
      </c>
      <c r="G1095" s="335">
        <f t="shared" si="56"/>
        <v>168</v>
      </c>
      <c r="H1095" s="338" t="s">
        <v>3433</v>
      </c>
      <c r="I1095" s="338"/>
    </row>
    <row r="1096" spans="1:9" s="121" customFormat="1" ht="21" customHeight="1">
      <c r="A1096" s="334"/>
      <c r="B1096" s="334" t="s">
        <v>2892</v>
      </c>
      <c r="C1096" s="333" t="s">
        <v>249</v>
      </c>
      <c r="D1096" s="333" t="s">
        <v>628</v>
      </c>
      <c r="E1096" s="334">
        <v>4</v>
      </c>
      <c r="F1096" s="336">
        <v>31</v>
      </c>
      <c r="G1096" s="335">
        <f t="shared" si="56"/>
        <v>124</v>
      </c>
      <c r="H1096" s="338" t="s">
        <v>3428</v>
      </c>
      <c r="I1096" s="338"/>
    </row>
    <row r="1097" spans="1:9" s="121" customFormat="1" ht="21" customHeight="1">
      <c r="A1097" s="334"/>
      <c r="B1097" s="334" t="s">
        <v>2891</v>
      </c>
      <c r="C1097" s="333" t="s">
        <v>250</v>
      </c>
      <c r="D1097" s="333" t="s">
        <v>628</v>
      </c>
      <c r="E1097" s="334">
        <v>8</v>
      </c>
      <c r="F1097" s="336">
        <v>31</v>
      </c>
      <c r="G1097" s="335">
        <f t="shared" si="56"/>
        <v>248</v>
      </c>
      <c r="H1097" s="338" t="s">
        <v>3433</v>
      </c>
      <c r="I1097" s="338"/>
    </row>
    <row r="1098" spans="1:9" s="121" customFormat="1" ht="21" customHeight="1">
      <c r="A1098" s="334"/>
      <c r="B1098" s="334" t="s">
        <v>2890</v>
      </c>
      <c r="C1098" s="333" t="s">
        <v>251</v>
      </c>
      <c r="D1098" s="333" t="s">
        <v>628</v>
      </c>
      <c r="E1098" s="334">
        <v>4</v>
      </c>
      <c r="F1098" s="336">
        <v>31</v>
      </c>
      <c r="G1098" s="335">
        <f t="shared" si="56"/>
        <v>124</v>
      </c>
      <c r="H1098" s="338" t="s">
        <v>3431</v>
      </c>
      <c r="I1098" s="338"/>
    </row>
    <row r="1099" spans="1:9" s="125" customFormat="1" ht="21" customHeight="1">
      <c r="A1099" s="369"/>
      <c r="B1099" s="370" t="s">
        <v>2455</v>
      </c>
      <c r="C1099" s="369" t="s">
        <v>518</v>
      </c>
      <c r="D1099" s="369" t="s">
        <v>628</v>
      </c>
      <c r="E1099" s="371">
        <v>2</v>
      </c>
      <c r="F1099" s="359">
        <v>35</v>
      </c>
      <c r="G1099" s="359">
        <f t="shared" si="56"/>
        <v>70</v>
      </c>
      <c r="H1099" s="364" t="s">
        <v>3428</v>
      </c>
      <c r="I1099" s="364"/>
    </row>
    <row r="1100" spans="1:9" s="125" customFormat="1" ht="21" customHeight="1">
      <c r="A1100" s="369"/>
      <c r="B1100" s="370" t="s">
        <v>2454</v>
      </c>
      <c r="C1100" s="369" t="s">
        <v>248</v>
      </c>
      <c r="D1100" s="369" t="s">
        <v>628</v>
      </c>
      <c r="E1100" s="371">
        <v>4</v>
      </c>
      <c r="F1100" s="359">
        <v>35</v>
      </c>
      <c r="G1100" s="359">
        <f t="shared" si="56"/>
        <v>140</v>
      </c>
      <c r="H1100" s="364" t="s">
        <v>3433</v>
      </c>
      <c r="I1100" s="364"/>
    </row>
    <row r="1101" spans="1:9" s="143" customFormat="1" ht="22.5" customHeight="1">
      <c r="A1101" s="144" t="s">
        <v>391</v>
      </c>
      <c r="B1101" s="145"/>
      <c r="C1101" s="144"/>
      <c r="D1101" s="144" t="s">
        <v>276</v>
      </c>
      <c r="E1101" s="153">
        <f>SUM(E1102)</f>
        <v>84</v>
      </c>
      <c r="F1101" s="153">
        <f>SUM(F1102)</f>
        <v>171</v>
      </c>
      <c r="G1101" s="153">
        <f>SUM(G1102)</f>
        <v>726</v>
      </c>
      <c r="H1101" s="153"/>
      <c r="I1101" s="153"/>
    </row>
    <row r="1102" spans="1:9" s="143" customFormat="1" ht="21" customHeight="1">
      <c r="A1102" s="144"/>
      <c r="B1102" s="145"/>
      <c r="C1102" s="144"/>
      <c r="D1102" s="144" t="s">
        <v>628</v>
      </c>
      <c r="E1102" s="153">
        <f>SUM(E1104:E1122)</f>
        <v>84</v>
      </c>
      <c r="F1102" s="153">
        <f>SUM(F1104:F1122)</f>
        <v>171</v>
      </c>
      <c r="G1102" s="153">
        <f>SUM(G1104:G1122)</f>
        <v>726</v>
      </c>
      <c r="H1102" s="153"/>
      <c r="I1102" s="153"/>
    </row>
    <row r="1103" spans="1:9" s="143" customFormat="1" ht="21" customHeight="1">
      <c r="A1103" s="144"/>
      <c r="B1103" s="145"/>
      <c r="C1103" s="144"/>
      <c r="D1103" s="144" t="s">
        <v>289</v>
      </c>
      <c r="E1103" s="153"/>
      <c r="F1103" s="153" t="s">
        <v>320</v>
      </c>
      <c r="G1103" s="153" t="s">
        <v>320</v>
      </c>
      <c r="H1103" s="153"/>
      <c r="I1103" s="153"/>
    </row>
    <row r="1104" spans="1:9" s="121" customFormat="1" ht="21" customHeight="1">
      <c r="A1104" s="334"/>
      <c r="B1104" s="334" t="s">
        <v>271</v>
      </c>
      <c r="C1104" s="333" t="s">
        <v>272</v>
      </c>
      <c r="D1104" s="333" t="s">
        <v>628</v>
      </c>
      <c r="E1104" s="334">
        <v>8</v>
      </c>
      <c r="F1104" s="336">
        <v>18</v>
      </c>
      <c r="G1104" s="335">
        <f aca="true" t="shared" si="57" ref="G1104:G1116">SUM(E1104*F1104)</f>
        <v>144</v>
      </c>
      <c r="H1104" s="338" t="s">
        <v>3436</v>
      </c>
      <c r="I1104" s="338"/>
    </row>
    <row r="1105" spans="1:9" s="121" customFormat="1" ht="21" customHeight="1">
      <c r="A1105" s="334"/>
      <c r="B1105" s="334" t="s">
        <v>273</v>
      </c>
      <c r="C1105" s="333" t="s">
        <v>274</v>
      </c>
      <c r="D1105" s="333" t="s">
        <v>628</v>
      </c>
      <c r="E1105" s="334">
        <v>4</v>
      </c>
      <c r="F1105" s="336">
        <v>18</v>
      </c>
      <c r="G1105" s="335">
        <f t="shared" si="57"/>
        <v>72</v>
      </c>
      <c r="H1105" s="338" t="s">
        <v>3437</v>
      </c>
      <c r="I1105" s="338"/>
    </row>
    <row r="1106" spans="1:9" s="121" customFormat="1" ht="21" customHeight="1">
      <c r="A1106" s="334"/>
      <c r="B1106" s="334" t="s">
        <v>924</v>
      </c>
      <c r="C1106" s="333" t="s">
        <v>129</v>
      </c>
      <c r="D1106" s="333" t="s">
        <v>628</v>
      </c>
      <c r="E1106" s="334">
        <v>4</v>
      </c>
      <c r="F1106" s="336">
        <v>19</v>
      </c>
      <c r="G1106" s="335">
        <f t="shared" si="57"/>
        <v>76</v>
      </c>
      <c r="H1106" s="338" t="s">
        <v>3437</v>
      </c>
      <c r="I1106" s="338"/>
    </row>
    <row r="1107" spans="1:9" s="121" customFormat="1" ht="21" customHeight="1">
      <c r="A1107" s="334"/>
      <c r="B1107" s="334" t="s">
        <v>2611</v>
      </c>
      <c r="C1107" s="333" t="s">
        <v>2612</v>
      </c>
      <c r="D1107" s="333" t="s">
        <v>628</v>
      </c>
      <c r="E1107" s="334">
        <v>4</v>
      </c>
      <c r="F1107" s="336">
        <v>7</v>
      </c>
      <c r="G1107" s="335">
        <f t="shared" si="57"/>
        <v>28</v>
      </c>
      <c r="H1107" s="338" t="s">
        <v>3112</v>
      </c>
      <c r="I1107" s="338"/>
    </row>
    <row r="1108" spans="1:9" s="121" customFormat="1" ht="21" customHeight="1">
      <c r="A1108" s="334"/>
      <c r="B1108" s="334" t="s">
        <v>517</v>
      </c>
      <c r="C1108" s="333" t="s">
        <v>516</v>
      </c>
      <c r="D1108" s="333" t="s">
        <v>628</v>
      </c>
      <c r="E1108" s="334">
        <v>2</v>
      </c>
      <c r="F1108" s="336">
        <v>6</v>
      </c>
      <c r="G1108" s="335">
        <f t="shared" si="57"/>
        <v>12</v>
      </c>
      <c r="H1108" s="338" t="s">
        <v>3438</v>
      </c>
      <c r="I1108" s="338"/>
    </row>
    <row r="1109" spans="1:9" s="121" customFormat="1" ht="21" customHeight="1">
      <c r="A1109" s="334"/>
      <c r="B1109" s="334" t="s">
        <v>2019</v>
      </c>
      <c r="C1109" s="333" t="s">
        <v>2018</v>
      </c>
      <c r="D1109" s="333" t="s">
        <v>628</v>
      </c>
      <c r="E1109" s="334">
        <v>6</v>
      </c>
      <c r="F1109" s="336">
        <v>4</v>
      </c>
      <c r="G1109" s="335">
        <f t="shared" si="57"/>
        <v>24</v>
      </c>
      <c r="H1109" s="338" t="s">
        <v>3439</v>
      </c>
      <c r="I1109" s="338"/>
    </row>
    <row r="1110" spans="1:9" s="121" customFormat="1" ht="21" customHeight="1">
      <c r="A1110" s="334"/>
      <c r="B1110" s="334" t="s">
        <v>515</v>
      </c>
      <c r="C1110" s="333" t="s">
        <v>514</v>
      </c>
      <c r="D1110" s="333" t="s">
        <v>628</v>
      </c>
      <c r="E1110" s="334">
        <v>6</v>
      </c>
      <c r="F1110" s="336">
        <v>2</v>
      </c>
      <c r="G1110" s="335">
        <f t="shared" si="57"/>
        <v>12</v>
      </c>
      <c r="H1110" s="338" t="s">
        <v>3440</v>
      </c>
      <c r="I1110" s="338"/>
    </row>
    <row r="1111" spans="1:9" s="121" customFormat="1" ht="21" customHeight="1">
      <c r="A1111" s="334"/>
      <c r="B1111" s="334" t="s">
        <v>2226</v>
      </c>
      <c r="C1111" s="333" t="s">
        <v>2225</v>
      </c>
      <c r="D1111" s="333" t="s">
        <v>628</v>
      </c>
      <c r="E1111" s="334">
        <v>4</v>
      </c>
      <c r="F1111" s="336">
        <v>5</v>
      </c>
      <c r="G1111" s="335">
        <f t="shared" si="57"/>
        <v>20</v>
      </c>
      <c r="H1111" s="338" t="s">
        <v>3112</v>
      </c>
      <c r="I1111" s="338"/>
    </row>
    <row r="1112" spans="1:9" s="121" customFormat="1" ht="21" customHeight="1">
      <c r="A1112" s="334"/>
      <c r="B1112" s="334" t="s">
        <v>2459</v>
      </c>
      <c r="C1112" s="333" t="s">
        <v>265</v>
      </c>
      <c r="D1112" s="333" t="s">
        <v>628</v>
      </c>
      <c r="E1112" s="334">
        <v>4</v>
      </c>
      <c r="F1112" s="336">
        <v>21</v>
      </c>
      <c r="G1112" s="335">
        <f t="shared" si="57"/>
        <v>84</v>
      </c>
      <c r="H1112" s="338" t="s">
        <v>3438</v>
      </c>
      <c r="I1112" s="338"/>
    </row>
    <row r="1113" spans="1:9" s="121" customFormat="1" ht="21" customHeight="1">
      <c r="A1113" s="334"/>
      <c r="B1113" s="334" t="s">
        <v>2458</v>
      </c>
      <c r="C1113" s="333" t="s">
        <v>2457</v>
      </c>
      <c r="D1113" s="333" t="s">
        <v>628</v>
      </c>
      <c r="E1113" s="334">
        <v>2</v>
      </c>
      <c r="F1113" s="336">
        <v>21</v>
      </c>
      <c r="G1113" s="335">
        <f t="shared" si="57"/>
        <v>42</v>
      </c>
      <c r="H1113" s="338" t="s">
        <v>3438</v>
      </c>
      <c r="I1113" s="338"/>
    </row>
    <row r="1114" spans="1:9" s="121" customFormat="1" ht="21" customHeight="1">
      <c r="A1114" s="334"/>
      <c r="B1114" s="334" t="s">
        <v>711</v>
      </c>
      <c r="C1114" s="420" t="s">
        <v>3441</v>
      </c>
      <c r="D1114" s="333" t="s">
        <v>628</v>
      </c>
      <c r="E1114" s="334">
        <v>4</v>
      </c>
      <c r="F1114" s="336">
        <v>6</v>
      </c>
      <c r="G1114" s="335">
        <f t="shared" si="57"/>
        <v>24</v>
      </c>
      <c r="H1114" s="338" t="s">
        <v>3439</v>
      </c>
      <c r="I1114" s="338"/>
    </row>
    <row r="1115" spans="1:9" s="121" customFormat="1" ht="21" customHeight="1">
      <c r="A1115" s="334"/>
      <c r="B1115" s="334" t="s">
        <v>1063</v>
      </c>
      <c r="C1115" s="333" t="s">
        <v>1062</v>
      </c>
      <c r="D1115" s="333" t="s">
        <v>628</v>
      </c>
      <c r="E1115" s="334">
        <v>8</v>
      </c>
      <c r="F1115" s="336">
        <v>2</v>
      </c>
      <c r="G1115" s="335">
        <f t="shared" si="57"/>
        <v>16</v>
      </c>
      <c r="H1115" s="338" t="s">
        <v>3439</v>
      </c>
      <c r="I1115" s="338"/>
    </row>
    <row r="1116" spans="1:9" s="121" customFormat="1" ht="21" customHeight="1">
      <c r="A1116" s="334"/>
      <c r="B1116" s="334" t="s">
        <v>710</v>
      </c>
      <c r="C1116" s="333" t="s">
        <v>3852</v>
      </c>
      <c r="D1116" s="333" t="s">
        <v>628</v>
      </c>
      <c r="E1116" s="334">
        <v>4</v>
      </c>
      <c r="F1116" s="336">
        <v>6</v>
      </c>
      <c r="G1116" s="335">
        <f t="shared" si="57"/>
        <v>24</v>
      </c>
      <c r="H1116" s="338" t="s">
        <v>3440</v>
      </c>
      <c r="I1116" s="338"/>
    </row>
    <row r="1117" spans="1:9" s="121" customFormat="1" ht="21" customHeight="1">
      <c r="A1117" s="334"/>
      <c r="B1117" s="334"/>
      <c r="C1117" s="333" t="s">
        <v>3853</v>
      </c>
      <c r="D1117" s="333"/>
      <c r="E1117" s="334"/>
      <c r="F1117" s="336"/>
      <c r="G1117" s="335"/>
      <c r="H1117" s="338"/>
      <c r="I1117" s="338"/>
    </row>
    <row r="1118" spans="1:9" s="121" customFormat="1" ht="21" customHeight="1">
      <c r="A1118" s="334"/>
      <c r="B1118" s="334" t="s">
        <v>709</v>
      </c>
      <c r="C1118" s="333" t="s">
        <v>708</v>
      </c>
      <c r="D1118" s="333" t="s">
        <v>628</v>
      </c>
      <c r="E1118" s="334">
        <v>4</v>
      </c>
      <c r="F1118" s="336">
        <v>8</v>
      </c>
      <c r="G1118" s="335">
        <f aca="true" t="shared" si="58" ref="G1118:G1125">SUM(E1118*F1118)</f>
        <v>32</v>
      </c>
      <c r="H1118" s="338" t="s">
        <v>3442</v>
      </c>
      <c r="I1118" s="338"/>
    </row>
    <row r="1119" spans="1:9" s="121" customFormat="1" ht="21" customHeight="1">
      <c r="A1119" s="334"/>
      <c r="B1119" s="334" t="s">
        <v>1051</v>
      </c>
      <c r="C1119" s="333" t="s">
        <v>1050</v>
      </c>
      <c r="D1119" s="333" t="s">
        <v>628</v>
      </c>
      <c r="E1119" s="334">
        <v>8</v>
      </c>
      <c r="F1119" s="336">
        <v>1</v>
      </c>
      <c r="G1119" s="335">
        <f t="shared" si="58"/>
        <v>8</v>
      </c>
      <c r="H1119" s="338" t="s">
        <v>3442</v>
      </c>
      <c r="I1119" s="338"/>
    </row>
    <row r="1120" spans="1:9" s="121" customFormat="1" ht="21" customHeight="1">
      <c r="A1120" s="334"/>
      <c r="B1120" s="334" t="s">
        <v>2900</v>
      </c>
      <c r="C1120" s="333" t="s">
        <v>713</v>
      </c>
      <c r="D1120" s="333" t="s">
        <v>628</v>
      </c>
      <c r="E1120" s="356">
        <v>4</v>
      </c>
      <c r="F1120" s="336">
        <v>9</v>
      </c>
      <c r="G1120" s="358">
        <f t="shared" si="58"/>
        <v>36</v>
      </c>
      <c r="H1120" s="338" t="s">
        <v>3849</v>
      </c>
      <c r="I1120" s="162"/>
    </row>
    <row r="1121" spans="1:9" s="121" customFormat="1" ht="21" customHeight="1">
      <c r="A1121" s="334"/>
      <c r="B1121" s="334" t="s">
        <v>2899</v>
      </c>
      <c r="C1121" s="333" t="s">
        <v>270</v>
      </c>
      <c r="D1121" s="333" t="s">
        <v>628</v>
      </c>
      <c r="E1121" s="356">
        <v>4</v>
      </c>
      <c r="F1121" s="336">
        <v>9</v>
      </c>
      <c r="G1121" s="358">
        <f t="shared" si="58"/>
        <v>36</v>
      </c>
      <c r="H1121" s="338" t="s">
        <v>3850</v>
      </c>
      <c r="I1121" s="162"/>
    </row>
    <row r="1122" spans="1:9" s="121" customFormat="1" ht="21" customHeight="1">
      <c r="A1122" s="334"/>
      <c r="B1122" s="334" t="s">
        <v>2898</v>
      </c>
      <c r="C1122" s="333" t="s">
        <v>2897</v>
      </c>
      <c r="D1122" s="333" t="s">
        <v>628</v>
      </c>
      <c r="E1122" s="356">
        <v>4</v>
      </c>
      <c r="F1122" s="336">
        <v>9</v>
      </c>
      <c r="G1122" s="358">
        <f t="shared" si="58"/>
        <v>36</v>
      </c>
      <c r="H1122" s="338" t="s">
        <v>3851</v>
      </c>
      <c r="I1122" s="162"/>
    </row>
    <row r="1123" spans="1:9" s="125" customFormat="1" ht="21" customHeight="1">
      <c r="A1123" s="369"/>
      <c r="B1123" s="370" t="s">
        <v>709</v>
      </c>
      <c r="C1123" s="369" t="s">
        <v>708</v>
      </c>
      <c r="D1123" s="369" t="s">
        <v>628</v>
      </c>
      <c r="E1123" s="371">
        <v>4</v>
      </c>
      <c r="F1123" s="359">
        <v>1</v>
      </c>
      <c r="G1123" s="359">
        <f t="shared" si="58"/>
        <v>4</v>
      </c>
      <c r="H1123" s="364" t="s">
        <v>3442</v>
      </c>
      <c r="I1123" s="364"/>
    </row>
    <row r="1124" spans="1:9" s="125" customFormat="1" ht="21" customHeight="1">
      <c r="A1124" s="369"/>
      <c r="B1124" s="370" t="s">
        <v>807</v>
      </c>
      <c r="C1124" s="369" t="s">
        <v>806</v>
      </c>
      <c r="D1124" s="369" t="s">
        <v>628</v>
      </c>
      <c r="E1124" s="371">
        <v>8</v>
      </c>
      <c r="F1124" s="359">
        <v>1</v>
      </c>
      <c r="G1124" s="359">
        <f t="shared" si="58"/>
        <v>8</v>
      </c>
      <c r="H1124" s="364" t="s">
        <v>3442</v>
      </c>
      <c r="I1124" s="364"/>
    </row>
    <row r="1125" spans="1:9" s="125" customFormat="1" ht="21" customHeight="1">
      <c r="A1125" s="369"/>
      <c r="B1125" s="370" t="s">
        <v>1051</v>
      </c>
      <c r="C1125" s="369" t="s">
        <v>1050</v>
      </c>
      <c r="D1125" s="369" t="s">
        <v>628</v>
      </c>
      <c r="E1125" s="371">
        <v>8</v>
      </c>
      <c r="F1125" s="359">
        <v>3</v>
      </c>
      <c r="G1125" s="359">
        <f t="shared" si="58"/>
        <v>24</v>
      </c>
      <c r="H1125" s="364" t="s">
        <v>3442</v>
      </c>
      <c r="I1125" s="364"/>
    </row>
    <row r="1126" spans="1:9" s="143" customFormat="1" ht="22.5" customHeight="1">
      <c r="A1126" s="144" t="s">
        <v>3167</v>
      </c>
      <c r="B1126" s="145"/>
      <c r="C1126" s="144"/>
      <c r="D1126" s="144" t="s">
        <v>276</v>
      </c>
      <c r="E1126" s="153">
        <f>SUM(E1127)</f>
        <v>12</v>
      </c>
      <c r="F1126" s="153">
        <f>SUM(F1127)</f>
        <v>24</v>
      </c>
      <c r="G1126" s="153">
        <f>SUM(G1127)</f>
        <v>96</v>
      </c>
      <c r="H1126" s="153"/>
      <c r="I1126" s="153"/>
    </row>
    <row r="1127" spans="1:9" s="143" customFormat="1" ht="21" customHeight="1">
      <c r="A1127" s="144"/>
      <c r="B1127" s="145"/>
      <c r="C1127" s="144"/>
      <c r="D1127" s="144" t="s">
        <v>628</v>
      </c>
      <c r="E1127" s="153">
        <f>SUM(E1129:E11287)</f>
        <v>12</v>
      </c>
      <c r="F1127" s="153">
        <f>SUM(F1129:F11287)</f>
        <v>24</v>
      </c>
      <c r="G1127" s="153">
        <f>SUM(G1129:G11287)</f>
        <v>96</v>
      </c>
      <c r="H1127" s="153"/>
      <c r="I1127" s="153"/>
    </row>
    <row r="1128" spans="1:9" s="143" customFormat="1" ht="21" customHeight="1">
      <c r="A1128" s="144"/>
      <c r="B1128" s="145"/>
      <c r="C1128" s="144"/>
      <c r="D1128" s="144" t="s">
        <v>289</v>
      </c>
      <c r="E1128" s="153"/>
      <c r="F1128" s="153" t="s">
        <v>320</v>
      </c>
      <c r="G1128" s="153" t="s">
        <v>320</v>
      </c>
      <c r="H1128" s="153"/>
      <c r="I1128" s="153"/>
    </row>
    <row r="1129" spans="1:9" s="121" customFormat="1" ht="20.25" customHeight="1">
      <c r="A1129" s="333"/>
      <c r="B1129" s="334" t="s">
        <v>2896</v>
      </c>
      <c r="C1129" s="333" t="s">
        <v>248</v>
      </c>
      <c r="D1129" s="333" t="s">
        <v>628</v>
      </c>
      <c r="E1129" s="334">
        <v>4</v>
      </c>
      <c r="F1129" s="336">
        <v>8</v>
      </c>
      <c r="G1129" s="335">
        <f>SUM(E1129*F1129)</f>
        <v>32</v>
      </c>
      <c r="H1129" s="338" t="s">
        <v>3847</v>
      </c>
      <c r="I1129" s="162"/>
    </row>
    <row r="1130" spans="1:9" s="121" customFormat="1" ht="21" customHeight="1">
      <c r="A1130" s="333"/>
      <c r="B1130" s="334" t="s">
        <v>2895</v>
      </c>
      <c r="C1130" s="333" t="s">
        <v>719</v>
      </c>
      <c r="D1130" s="333" t="s">
        <v>628</v>
      </c>
      <c r="E1130" s="334">
        <v>4</v>
      </c>
      <c r="F1130" s="336">
        <v>8</v>
      </c>
      <c r="G1130" s="335">
        <f>SUM(E1130*F1130)</f>
        <v>32</v>
      </c>
      <c r="H1130" s="338" t="s">
        <v>3847</v>
      </c>
      <c r="I1130" s="162"/>
    </row>
    <row r="1131" spans="1:9" s="121" customFormat="1" ht="21" customHeight="1">
      <c r="A1131" s="333"/>
      <c r="B1131" s="334" t="s">
        <v>2894</v>
      </c>
      <c r="C1131" s="333" t="s">
        <v>2893</v>
      </c>
      <c r="D1131" s="333" t="s">
        <v>628</v>
      </c>
      <c r="E1131" s="334">
        <v>4</v>
      </c>
      <c r="F1131" s="336">
        <v>8</v>
      </c>
      <c r="G1131" s="335">
        <f>SUM(E1131*F1131)</f>
        <v>32</v>
      </c>
      <c r="H1131" s="338" t="s">
        <v>3847</v>
      </c>
      <c r="I1131" s="162"/>
    </row>
    <row r="1132" spans="1:9" s="121" customFormat="1" ht="21" customHeight="1">
      <c r="A1132" s="163"/>
      <c r="B1132" s="164"/>
      <c r="C1132" s="163"/>
      <c r="D1132" s="163"/>
      <c r="E1132" s="166"/>
      <c r="F1132" s="167"/>
      <c r="G1132" s="167"/>
      <c r="H1132" s="167"/>
      <c r="I1132" s="167"/>
    </row>
  </sheetData>
  <sheetProtection/>
  <mergeCells count="1">
    <mergeCell ref="A4:D4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098"/>
  <sheetViews>
    <sheetView zoomScale="89" zoomScaleNormal="89" zoomScalePageLayoutView="0" workbookViewId="0" topLeftCell="A120">
      <selection activeCell="F169" sqref="F169:G171"/>
    </sheetView>
  </sheetViews>
  <sheetFormatPr defaultColWidth="9.140625" defaultRowHeight="21" customHeight="1"/>
  <cols>
    <col min="1" max="1" width="34.57421875" style="3" customWidth="1"/>
    <col min="2" max="2" width="12.28125" style="1" customWidth="1"/>
    <col min="3" max="3" width="43.28125" style="3" bestFit="1" customWidth="1"/>
    <col min="4" max="4" width="33.7109375" style="3" customWidth="1"/>
    <col min="5" max="5" width="10.8515625" style="1" customWidth="1"/>
    <col min="6" max="6" width="11.57421875" style="1" customWidth="1"/>
    <col min="7" max="7" width="12.57421875" style="1" customWidth="1"/>
    <col min="8" max="8" width="20.421875" style="3" hidden="1" customWidth="1"/>
    <col min="9" max="10" width="78.7109375" style="1" customWidth="1"/>
    <col min="11" max="16384" width="9.140625" style="3" customWidth="1"/>
  </cols>
  <sheetData>
    <row r="1" spans="1:10" s="60" customFormat="1" ht="21" customHeight="1">
      <c r="A1" s="60" t="s">
        <v>2567</v>
      </c>
      <c r="B1" s="61"/>
      <c r="E1" s="61"/>
      <c r="F1" s="61"/>
      <c r="G1" s="61"/>
      <c r="I1" s="61"/>
      <c r="J1" s="61"/>
    </row>
    <row r="2" spans="1:10" ht="21" customHeight="1">
      <c r="A2" s="2" t="s">
        <v>607</v>
      </c>
      <c r="B2" s="2" t="s">
        <v>608</v>
      </c>
      <c r="C2" s="2" t="s">
        <v>609</v>
      </c>
      <c r="D2" s="2" t="s">
        <v>280</v>
      </c>
      <c r="E2" s="2" t="s">
        <v>282</v>
      </c>
      <c r="F2" s="2" t="s">
        <v>284</v>
      </c>
      <c r="G2" s="2" t="s">
        <v>279</v>
      </c>
      <c r="I2" s="137" t="s">
        <v>2852</v>
      </c>
      <c r="J2" s="137" t="s">
        <v>3845</v>
      </c>
    </row>
    <row r="3" spans="1:10" ht="21" customHeight="1">
      <c r="A3" s="4"/>
      <c r="B3" s="4"/>
      <c r="C3" s="4"/>
      <c r="D3" s="4" t="s">
        <v>281</v>
      </c>
      <c r="E3" s="4" t="s">
        <v>283</v>
      </c>
      <c r="F3" s="4" t="s">
        <v>285</v>
      </c>
      <c r="G3" s="4" t="s">
        <v>286</v>
      </c>
      <c r="I3" s="4"/>
      <c r="J3" s="138" t="s">
        <v>3846</v>
      </c>
    </row>
    <row r="4" spans="1:10" s="60" customFormat="1" ht="21" customHeight="1">
      <c r="A4" s="440" t="s">
        <v>394</v>
      </c>
      <c r="B4" s="441"/>
      <c r="C4" s="441"/>
      <c r="D4" s="442"/>
      <c r="E4" s="66">
        <f>SUM(E5,E117,E414,E430,E519,E536,E570,E641,E772,E897,E331,E480,E1053)</f>
        <v>2705</v>
      </c>
      <c r="F4" s="66">
        <f>SUM(F5,F117,F414,F430,F519,F536,F570,F641,F772,F897,F331,F480,F1053)</f>
        <v>34848</v>
      </c>
      <c r="G4" s="66">
        <f>SUM(G5,G117,G414,G430,G519,G536,G570,G641,G772,G897,G331,G480,G1053)</f>
        <v>127741</v>
      </c>
      <c r="I4" s="66"/>
      <c r="J4" s="66"/>
    </row>
    <row r="5" spans="1:10" s="53" customFormat="1" ht="21" customHeight="1">
      <c r="A5" s="40" t="s">
        <v>614</v>
      </c>
      <c r="B5" s="40"/>
      <c r="C5" s="40" t="s">
        <v>276</v>
      </c>
      <c r="D5" s="40" t="s">
        <v>276</v>
      </c>
      <c r="E5" s="52">
        <f>SUM(E6)</f>
        <v>330</v>
      </c>
      <c r="F5" s="52">
        <f>SUM(F8,F45,F27,F80)</f>
        <v>3066</v>
      </c>
      <c r="G5" s="52">
        <f>SUM(G8,G45,G27,G80)</f>
        <v>13892</v>
      </c>
      <c r="I5" s="52"/>
      <c r="J5" s="52"/>
    </row>
    <row r="6" spans="1:10" s="53" customFormat="1" ht="21" customHeight="1">
      <c r="A6" s="40"/>
      <c r="B6" s="40"/>
      <c r="C6" s="40" t="s">
        <v>614</v>
      </c>
      <c r="D6" s="40" t="s">
        <v>614</v>
      </c>
      <c r="E6" s="52">
        <f>SUM(E9,E28,E46,E81)</f>
        <v>330</v>
      </c>
      <c r="F6" s="52">
        <f>SUM(F9,F28,F46,F81)</f>
        <v>2923</v>
      </c>
      <c r="G6" s="52">
        <f>SUM(G9,G46,G28,G81)</f>
        <v>13328</v>
      </c>
      <c r="I6" s="52"/>
      <c r="J6" s="52"/>
    </row>
    <row r="7" spans="1:10" s="53" customFormat="1" ht="21" customHeight="1">
      <c r="A7" s="40"/>
      <c r="B7" s="40"/>
      <c r="C7" s="40" t="s">
        <v>289</v>
      </c>
      <c r="D7" s="40" t="s">
        <v>287</v>
      </c>
      <c r="E7" s="51"/>
      <c r="F7" s="52">
        <f>SUM(F10,F47,F29,F82)</f>
        <v>143</v>
      </c>
      <c r="G7" s="52">
        <f>SUM(G10,G47,G29,G82)</f>
        <v>564</v>
      </c>
      <c r="I7" s="52"/>
      <c r="J7" s="52"/>
    </row>
    <row r="8" spans="1:10" s="53" customFormat="1" ht="21" customHeight="1">
      <c r="A8" s="50" t="s">
        <v>288</v>
      </c>
      <c r="B8" s="50"/>
      <c r="C8" s="50" t="s">
        <v>276</v>
      </c>
      <c r="D8" s="50" t="s">
        <v>276</v>
      </c>
      <c r="E8" s="56">
        <f>SUM(E9)</f>
        <v>60</v>
      </c>
      <c r="F8" s="64">
        <f>SUM(F11,F14:F26)</f>
        <v>587</v>
      </c>
      <c r="G8" s="64">
        <f>SUM(G11,G14:G26)</f>
        <v>2828</v>
      </c>
      <c r="I8" s="64"/>
      <c r="J8" s="64"/>
    </row>
    <row r="9" spans="1:10" s="53" customFormat="1" ht="21" customHeight="1">
      <c r="A9" s="50"/>
      <c r="B9" s="50"/>
      <c r="C9" s="50" t="s">
        <v>614</v>
      </c>
      <c r="D9" s="50" t="s">
        <v>614</v>
      </c>
      <c r="E9" s="64">
        <f>SUM(E12,E14:E26)</f>
        <v>60</v>
      </c>
      <c r="F9" s="64">
        <f>SUM(F12,F14:F26)</f>
        <v>584</v>
      </c>
      <c r="G9" s="64">
        <f>SUM(G12,G14:G26)</f>
        <v>2816</v>
      </c>
      <c r="I9" s="64"/>
      <c r="J9" s="64"/>
    </row>
    <row r="10" spans="1:10" s="53" customFormat="1" ht="21" customHeight="1">
      <c r="A10" s="50"/>
      <c r="B10" s="50"/>
      <c r="C10" s="50" t="s">
        <v>289</v>
      </c>
      <c r="D10" s="50" t="s">
        <v>287</v>
      </c>
      <c r="E10" s="56"/>
      <c r="F10" s="64">
        <f>SUM(F13)</f>
        <v>3</v>
      </c>
      <c r="G10" s="64">
        <f>SUM(G13)</f>
        <v>12</v>
      </c>
      <c r="I10" s="64"/>
      <c r="J10" s="64"/>
    </row>
    <row r="11" spans="1:10" s="178" customFormat="1" ht="21.75">
      <c r="A11" s="339"/>
      <c r="B11" s="202" t="s">
        <v>669</v>
      </c>
      <c r="C11" s="203" t="s">
        <v>668</v>
      </c>
      <c r="D11" s="203" t="s">
        <v>276</v>
      </c>
      <c r="E11" s="202">
        <v>4</v>
      </c>
      <c r="F11" s="202">
        <f>SUM(F12:F13)</f>
        <v>13</v>
      </c>
      <c r="G11" s="213">
        <f>SUM(E11*F11)</f>
        <v>52</v>
      </c>
      <c r="H11" s="202" t="s">
        <v>3126</v>
      </c>
      <c r="I11" s="337" t="s">
        <v>3090</v>
      </c>
      <c r="J11" s="337"/>
    </row>
    <row r="12" spans="1:10" s="178" customFormat="1" ht="21.75">
      <c r="A12" s="339"/>
      <c r="B12" s="202"/>
      <c r="C12" s="203"/>
      <c r="D12" s="203" t="s">
        <v>614</v>
      </c>
      <c r="E12" s="202">
        <v>4</v>
      </c>
      <c r="F12" s="202">
        <v>10</v>
      </c>
      <c r="G12" s="213">
        <f>SUM(E12*F12)</f>
        <v>40</v>
      </c>
      <c r="H12" s="202" t="s">
        <v>3126</v>
      </c>
      <c r="I12" s="213"/>
      <c r="J12" s="213"/>
    </row>
    <row r="13" spans="1:10" s="178" customFormat="1" ht="21.75">
      <c r="A13" s="339"/>
      <c r="B13" s="202"/>
      <c r="C13" s="203"/>
      <c r="D13" s="203" t="s">
        <v>289</v>
      </c>
      <c r="E13" s="202"/>
      <c r="F13" s="202">
        <v>3</v>
      </c>
      <c r="G13" s="213">
        <f>SUM(E12*F13)</f>
        <v>12</v>
      </c>
      <c r="H13" s="202"/>
      <c r="I13" s="213"/>
      <c r="J13" s="213"/>
    </row>
    <row r="14" spans="1:10" s="178" customFormat="1" ht="21.75">
      <c r="A14" s="339"/>
      <c r="B14" s="202" t="s">
        <v>667</v>
      </c>
      <c r="C14" s="203" t="s">
        <v>651</v>
      </c>
      <c r="D14" s="203" t="s">
        <v>614</v>
      </c>
      <c r="E14" s="202">
        <v>4</v>
      </c>
      <c r="F14" s="202">
        <v>71</v>
      </c>
      <c r="G14" s="213">
        <f aca="true" t="shared" si="0" ref="G14:G26">SUM(E14*F14)</f>
        <v>284</v>
      </c>
      <c r="H14" s="202" t="s">
        <v>3126</v>
      </c>
      <c r="I14" s="337" t="s">
        <v>3090</v>
      </c>
      <c r="J14" s="337"/>
    </row>
    <row r="15" spans="1:10" s="178" customFormat="1" ht="21.75">
      <c r="A15" s="339"/>
      <c r="B15" s="202" t="s">
        <v>744</v>
      </c>
      <c r="C15" s="203" t="s">
        <v>83</v>
      </c>
      <c r="D15" s="203" t="s">
        <v>614</v>
      </c>
      <c r="E15" s="202">
        <v>4</v>
      </c>
      <c r="F15" s="202">
        <v>8</v>
      </c>
      <c r="G15" s="213">
        <f t="shared" si="0"/>
        <v>32</v>
      </c>
      <c r="H15" s="202" t="s">
        <v>3126</v>
      </c>
      <c r="I15" s="337" t="s">
        <v>3091</v>
      </c>
      <c r="J15" s="337"/>
    </row>
    <row r="16" spans="1:10" s="178" customFormat="1" ht="21.75">
      <c r="A16" s="339"/>
      <c r="B16" s="202" t="s">
        <v>980</v>
      </c>
      <c r="C16" s="203" t="s">
        <v>652</v>
      </c>
      <c r="D16" s="203" t="s">
        <v>614</v>
      </c>
      <c r="E16" s="202">
        <v>4</v>
      </c>
      <c r="F16" s="202">
        <v>69</v>
      </c>
      <c r="G16" s="213">
        <f t="shared" si="0"/>
        <v>276</v>
      </c>
      <c r="H16" s="202" t="s">
        <v>2883</v>
      </c>
      <c r="I16" s="337" t="s">
        <v>3091</v>
      </c>
      <c r="J16" s="337"/>
    </row>
    <row r="17" spans="1:10" s="178" customFormat="1" ht="21.75">
      <c r="A17" s="339"/>
      <c r="B17" s="202" t="s">
        <v>1394</v>
      </c>
      <c r="C17" s="203" t="s">
        <v>84</v>
      </c>
      <c r="D17" s="203" t="s">
        <v>614</v>
      </c>
      <c r="E17" s="202">
        <v>4</v>
      </c>
      <c r="F17" s="202">
        <v>69</v>
      </c>
      <c r="G17" s="213">
        <f t="shared" si="0"/>
        <v>276</v>
      </c>
      <c r="H17" s="202" t="s">
        <v>3126</v>
      </c>
      <c r="I17" s="337" t="s">
        <v>3091</v>
      </c>
      <c r="J17" s="337"/>
    </row>
    <row r="18" spans="1:10" s="178" customFormat="1" ht="21.75">
      <c r="A18" s="339"/>
      <c r="B18" s="202" t="s">
        <v>1727</v>
      </c>
      <c r="C18" s="203" t="s">
        <v>653</v>
      </c>
      <c r="D18" s="203" t="s">
        <v>614</v>
      </c>
      <c r="E18" s="202">
        <v>4</v>
      </c>
      <c r="F18" s="202">
        <v>3</v>
      </c>
      <c r="G18" s="213">
        <f t="shared" si="0"/>
        <v>12</v>
      </c>
      <c r="H18" s="202" t="s">
        <v>3126</v>
      </c>
      <c r="I18" s="337" t="s">
        <v>3091</v>
      </c>
      <c r="J18" s="337"/>
    </row>
    <row r="19" spans="1:10" s="178" customFormat="1" ht="21.75">
      <c r="A19" s="339"/>
      <c r="B19" s="202" t="s">
        <v>1506</v>
      </c>
      <c r="C19" s="203" t="s">
        <v>615</v>
      </c>
      <c r="D19" s="203" t="s">
        <v>614</v>
      </c>
      <c r="E19" s="202">
        <v>12</v>
      </c>
      <c r="F19" s="202">
        <v>68</v>
      </c>
      <c r="G19" s="213">
        <f t="shared" si="0"/>
        <v>816</v>
      </c>
      <c r="H19" s="202" t="s">
        <v>3125</v>
      </c>
      <c r="I19" s="337" t="s">
        <v>3092</v>
      </c>
      <c r="J19" s="337"/>
    </row>
    <row r="20" spans="1:10" s="178" customFormat="1" ht="21.75">
      <c r="A20" s="339"/>
      <c r="B20" s="202" t="s">
        <v>2167</v>
      </c>
      <c r="C20" s="203" t="s">
        <v>2166</v>
      </c>
      <c r="D20" s="203" t="s">
        <v>614</v>
      </c>
      <c r="E20" s="202">
        <v>4</v>
      </c>
      <c r="F20" s="202">
        <v>40</v>
      </c>
      <c r="G20" s="213">
        <f t="shared" si="0"/>
        <v>160</v>
      </c>
      <c r="H20" s="202" t="s">
        <v>2883</v>
      </c>
      <c r="I20" s="337" t="s">
        <v>3447</v>
      </c>
      <c r="J20" s="337"/>
    </row>
    <row r="21" spans="1:10" s="178" customFormat="1" ht="21.75">
      <c r="A21" s="339"/>
      <c r="B21" s="202" t="s">
        <v>2165</v>
      </c>
      <c r="C21" s="203" t="s">
        <v>398</v>
      </c>
      <c r="D21" s="203" t="s">
        <v>614</v>
      </c>
      <c r="E21" s="202">
        <v>4</v>
      </c>
      <c r="F21" s="202">
        <v>40</v>
      </c>
      <c r="G21" s="213">
        <f t="shared" si="0"/>
        <v>160</v>
      </c>
      <c r="H21" s="202" t="s">
        <v>2883</v>
      </c>
      <c r="I21" s="337" t="s">
        <v>3448</v>
      </c>
      <c r="J21" s="337"/>
    </row>
    <row r="22" spans="1:10" s="178" customFormat="1" ht="21.75">
      <c r="A22" s="339"/>
      <c r="B22" s="202" t="s">
        <v>2164</v>
      </c>
      <c r="C22" s="203" t="s">
        <v>2163</v>
      </c>
      <c r="D22" s="203" t="s">
        <v>614</v>
      </c>
      <c r="E22" s="202">
        <v>4</v>
      </c>
      <c r="F22" s="202">
        <v>12</v>
      </c>
      <c r="G22" s="213">
        <f t="shared" si="0"/>
        <v>48</v>
      </c>
      <c r="H22" s="202" t="s">
        <v>2883</v>
      </c>
      <c r="I22" s="337" t="s">
        <v>3449</v>
      </c>
      <c r="J22" s="337"/>
    </row>
    <row r="23" spans="1:10" s="178" customFormat="1" ht="21.75">
      <c r="A23" s="339"/>
      <c r="B23" s="202" t="s">
        <v>2162</v>
      </c>
      <c r="C23" s="203" t="s">
        <v>111</v>
      </c>
      <c r="D23" s="203" t="s">
        <v>614</v>
      </c>
      <c r="E23" s="202">
        <v>4</v>
      </c>
      <c r="F23" s="202">
        <v>12</v>
      </c>
      <c r="G23" s="213">
        <f t="shared" si="0"/>
        <v>48</v>
      </c>
      <c r="H23" s="202" t="s">
        <v>2883</v>
      </c>
      <c r="I23" s="337" t="s">
        <v>3450</v>
      </c>
      <c r="J23" s="337"/>
    </row>
    <row r="24" spans="1:10" s="178" customFormat="1" ht="22.5" customHeight="1">
      <c r="A24" s="339"/>
      <c r="B24" s="202" t="s">
        <v>2835</v>
      </c>
      <c r="C24" s="203" t="s">
        <v>2836</v>
      </c>
      <c r="D24" s="203" t="s">
        <v>614</v>
      </c>
      <c r="E24" s="202">
        <v>0</v>
      </c>
      <c r="F24" s="202">
        <v>16</v>
      </c>
      <c r="G24" s="213">
        <f t="shared" si="0"/>
        <v>0</v>
      </c>
      <c r="H24" s="202" t="s">
        <v>3124</v>
      </c>
      <c r="I24" s="337" t="s">
        <v>3090</v>
      </c>
      <c r="J24" s="337"/>
    </row>
    <row r="25" spans="1:10" s="178" customFormat="1" ht="21.75">
      <c r="A25" s="339"/>
      <c r="B25" s="202" t="s">
        <v>3123</v>
      </c>
      <c r="C25" s="203" t="s">
        <v>3122</v>
      </c>
      <c r="D25" s="203" t="s">
        <v>614</v>
      </c>
      <c r="E25" s="202">
        <v>4</v>
      </c>
      <c r="F25" s="202">
        <v>57</v>
      </c>
      <c r="G25" s="213">
        <f t="shared" si="0"/>
        <v>228</v>
      </c>
      <c r="H25" s="202" t="s">
        <v>3120</v>
      </c>
      <c r="I25" s="337" t="s">
        <v>3090</v>
      </c>
      <c r="J25" s="337"/>
    </row>
    <row r="26" spans="1:10" s="178" customFormat="1" ht="21.75">
      <c r="A26" s="339"/>
      <c r="B26" s="202" t="s">
        <v>3121</v>
      </c>
      <c r="C26" s="203" t="s">
        <v>83</v>
      </c>
      <c r="D26" s="203" t="s">
        <v>614</v>
      </c>
      <c r="E26" s="202">
        <v>4</v>
      </c>
      <c r="F26" s="202">
        <v>109</v>
      </c>
      <c r="G26" s="213">
        <f t="shared" si="0"/>
        <v>436</v>
      </c>
      <c r="H26" s="202" t="s">
        <v>3120</v>
      </c>
      <c r="I26" s="337" t="s">
        <v>3091</v>
      </c>
      <c r="J26" s="337"/>
    </row>
    <row r="27" spans="1:10" s="53" customFormat="1" ht="21" customHeight="1">
      <c r="A27" s="50" t="s">
        <v>358</v>
      </c>
      <c r="B27" s="50"/>
      <c r="C27" s="50" t="s">
        <v>276</v>
      </c>
      <c r="D27" s="50" t="s">
        <v>276</v>
      </c>
      <c r="E27" s="56">
        <f>SUM(E28)</f>
        <v>70</v>
      </c>
      <c r="F27" s="64">
        <f>SUM(F30,F33:F44)</f>
        <v>484</v>
      </c>
      <c r="G27" s="64">
        <f>SUM(G30,G33:G44)</f>
        <v>2146</v>
      </c>
      <c r="I27" s="64"/>
      <c r="J27" s="64"/>
    </row>
    <row r="28" spans="1:10" s="53" customFormat="1" ht="21" customHeight="1">
      <c r="A28" s="50"/>
      <c r="B28" s="50"/>
      <c r="C28" s="50" t="s">
        <v>614</v>
      </c>
      <c r="D28" s="50" t="s">
        <v>614</v>
      </c>
      <c r="E28" s="64">
        <f>SUM(E31:E44)</f>
        <v>70</v>
      </c>
      <c r="F28" s="64">
        <f>SUM(F31,F33:F44)</f>
        <v>470</v>
      </c>
      <c r="G28" s="64">
        <f>SUM(G31,G33:G44)</f>
        <v>2090</v>
      </c>
      <c r="I28" s="64"/>
      <c r="J28" s="64"/>
    </row>
    <row r="29" spans="1:10" s="53" customFormat="1" ht="21" customHeight="1">
      <c r="A29" s="68"/>
      <c r="B29" s="68"/>
      <c r="C29" s="68" t="s">
        <v>289</v>
      </c>
      <c r="D29" s="68" t="s">
        <v>287</v>
      </c>
      <c r="E29" s="69"/>
      <c r="F29" s="70">
        <f>SUM(F32)</f>
        <v>14</v>
      </c>
      <c r="G29" s="70">
        <f>SUM(G32)</f>
        <v>56</v>
      </c>
      <c r="I29" s="70"/>
      <c r="J29" s="70"/>
    </row>
    <row r="30" spans="1:10" s="178" customFormat="1" ht="21.75">
      <c r="A30" s="339"/>
      <c r="B30" s="202" t="s">
        <v>905</v>
      </c>
      <c r="C30" s="203" t="s">
        <v>654</v>
      </c>
      <c r="D30" s="203" t="s">
        <v>276</v>
      </c>
      <c r="E30" s="202">
        <v>4</v>
      </c>
      <c r="F30" s="202">
        <f>SUM(F31:F32)</f>
        <v>106</v>
      </c>
      <c r="G30" s="213">
        <f aca="true" t="shared" si="1" ref="G30:G44">SUM(E30*F30)</f>
        <v>424</v>
      </c>
      <c r="H30" s="202" t="s">
        <v>2883</v>
      </c>
      <c r="I30" s="337" t="s">
        <v>3090</v>
      </c>
      <c r="J30" s="337"/>
    </row>
    <row r="31" spans="1:10" s="178" customFormat="1" ht="21.75">
      <c r="A31" s="339"/>
      <c r="B31" s="202"/>
      <c r="C31" s="203"/>
      <c r="D31" s="203" t="s">
        <v>614</v>
      </c>
      <c r="E31" s="202">
        <v>4</v>
      </c>
      <c r="F31" s="202">
        <v>92</v>
      </c>
      <c r="G31" s="213">
        <f t="shared" si="1"/>
        <v>368</v>
      </c>
      <c r="H31" s="202" t="s">
        <v>2883</v>
      </c>
      <c r="I31" s="213"/>
      <c r="J31" s="213"/>
    </row>
    <row r="32" spans="1:10" s="178" customFormat="1" ht="21.75">
      <c r="A32" s="339"/>
      <c r="B32" s="202"/>
      <c r="C32" s="203"/>
      <c r="D32" s="203" t="s">
        <v>289</v>
      </c>
      <c r="E32" s="202">
        <v>4</v>
      </c>
      <c r="F32" s="202">
        <v>14</v>
      </c>
      <c r="G32" s="213">
        <f t="shared" si="1"/>
        <v>56</v>
      </c>
      <c r="H32" s="202"/>
      <c r="I32" s="213"/>
      <c r="J32" s="213"/>
    </row>
    <row r="33" spans="1:10" s="178" customFormat="1" ht="21.75">
      <c r="A33" s="339"/>
      <c r="B33" s="202" t="s">
        <v>981</v>
      </c>
      <c r="C33" s="203" t="s">
        <v>982</v>
      </c>
      <c r="D33" s="203" t="s">
        <v>614</v>
      </c>
      <c r="E33" s="202">
        <v>4</v>
      </c>
      <c r="F33" s="202">
        <v>19</v>
      </c>
      <c r="G33" s="213">
        <f t="shared" si="1"/>
        <v>76</v>
      </c>
      <c r="H33" s="202" t="s">
        <v>2883</v>
      </c>
      <c r="I33" s="337" t="s">
        <v>3099</v>
      </c>
      <c r="J33" s="337"/>
    </row>
    <row r="34" spans="1:10" s="178" customFormat="1" ht="21.75">
      <c r="A34" s="339"/>
      <c r="B34" s="202" t="s">
        <v>983</v>
      </c>
      <c r="C34" s="203" t="s">
        <v>984</v>
      </c>
      <c r="D34" s="203" t="s">
        <v>614</v>
      </c>
      <c r="E34" s="202">
        <v>4</v>
      </c>
      <c r="F34" s="202">
        <v>20</v>
      </c>
      <c r="G34" s="213">
        <f t="shared" si="1"/>
        <v>80</v>
      </c>
      <c r="H34" s="202" t="s">
        <v>2883</v>
      </c>
      <c r="I34" s="337" t="s">
        <v>3099</v>
      </c>
      <c r="J34" s="337"/>
    </row>
    <row r="35" spans="1:10" s="178" customFormat="1" ht="21.75">
      <c r="A35" s="339"/>
      <c r="B35" s="202" t="s">
        <v>3131</v>
      </c>
      <c r="C35" s="203" t="s">
        <v>3130</v>
      </c>
      <c r="D35" s="203" t="s">
        <v>614</v>
      </c>
      <c r="E35" s="202">
        <v>4</v>
      </c>
      <c r="F35" s="202">
        <v>19</v>
      </c>
      <c r="G35" s="213">
        <f t="shared" si="1"/>
        <v>76</v>
      </c>
      <c r="H35" s="202" t="s">
        <v>2883</v>
      </c>
      <c r="I35" s="337" t="s">
        <v>3491</v>
      </c>
      <c r="J35" s="337"/>
    </row>
    <row r="36" spans="1:10" s="178" customFormat="1" ht="21.75">
      <c r="A36" s="339"/>
      <c r="B36" s="202" t="s">
        <v>985</v>
      </c>
      <c r="C36" s="203" t="s">
        <v>625</v>
      </c>
      <c r="D36" s="203" t="s">
        <v>614</v>
      </c>
      <c r="E36" s="202">
        <v>2</v>
      </c>
      <c r="F36" s="202">
        <v>19</v>
      </c>
      <c r="G36" s="213">
        <f t="shared" si="1"/>
        <v>38</v>
      </c>
      <c r="H36" s="202" t="s">
        <v>2884</v>
      </c>
      <c r="I36" s="337" t="s">
        <v>3103</v>
      </c>
      <c r="J36" s="337"/>
    </row>
    <row r="37" spans="1:10" s="178" customFormat="1" ht="21.75">
      <c r="A37" s="339"/>
      <c r="B37" s="202" t="s">
        <v>1510</v>
      </c>
      <c r="C37" s="203" t="s">
        <v>1509</v>
      </c>
      <c r="D37" s="203" t="s">
        <v>614</v>
      </c>
      <c r="E37" s="202">
        <v>12</v>
      </c>
      <c r="F37" s="202">
        <v>30</v>
      </c>
      <c r="G37" s="213">
        <f t="shared" si="1"/>
        <v>360</v>
      </c>
      <c r="H37" s="202" t="s">
        <v>3129</v>
      </c>
      <c r="I37" s="337" t="s">
        <v>3103</v>
      </c>
      <c r="J37" s="337"/>
    </row>
    <row r="38" spans="1:10" s="178" customFormat="1" ht="21.75">
      <c r="A38" s="339"/>
      <c r="B38" s="202" t="s">
        <v>2173</v>
      </c>
      <c r="C38" s="203" t="s">
        <v>2172</v>
      </c>
      <c r="D38" s="203" t="s">
        <v>614</v>
      </c>
      <c r="E38" s="202">
        <v>4</v>
      </c>
      <c r="F38" s="202">
        <v>20</v>
      </c>
      <c r="G38" s="213">
        <f t="shared" si="1"/>
        <v>80</v>
      </c>
      <c r="H38" s="202" t="s">
        <v>2883</v>
      </c>
      <c r="I38" s="337" t="s">
        <v>3101</v>
      </c>
      <c r="J38" s="337"/>
    </row>
    <row r="39" spans="1:10" s="178" customFormat="1" ht="21.75">
      <c r="A39" s="339"/>
      <c r="B39" s="202" t="s">
        <v>2171</v>
      </c>
      <c r="C39" s="203" t="s">
        <v>2170</v>
      </c>
      <c r="D39" s="203" t="s">
        <v>614</v>
      </c>
      <c r="E39" s="202">
        <v>4</v>
      </c>
      <c r="F39" s="202">
        <v>20</v>
      </c>
      <c r="G39" s="213">
        <f t="shared" si="1"/>
        <v>80</v>
      </c>
      <c r="H39" s="202" t="s">
        <v>2883</v>
      </c>
      <c r="I39" s="337" t="s">
        <v>3099</v>
      </c>
      <c r="J39" s="337"/>
    </row>
    <row r="40" spans="1:10" s="178" customFormat="1" ht="21.75">
      <c r="A40" s="339"/>
      <c r="B40" s="202" t="s">
        <v>2568</v>
      </c>
      <c r="C40" s="203" t="s">
        <v>2569</v>
      </c>
      <c r="D40" s="203" t="s">
        <v>614</v>
      </c>
      <c r="E40" s="202">
        <v>4</v>
      </c>
      <c r="F40" s="202">
        <v>20</v>
      </c>
      <c r="G40" s="213">
        <f t="shared" si="1"/>
        <v>80</v>
      </c>
      <c r="H40" s="202" t="s">
        <v>2883</v>
      </c>
      <c r="I40" s="337" t="s">
        <v>3491</v>
      </c>
      <c r="J40" s="337"/>
    </row>
    <row r="41" spans="1:10" s="178" customFormat="1" ht="21.75">
      <c r="A41" s="339"/>
      <c r="B41" s="202" t="s">
        <v>2169</v>
      </c>
      <c r="C41" s="203" t="s">
        <v>2168</v>
      </c>
      <c r="D41" s="203" t="s">
        <v>614</v>
      </c>
      <c r="E41" s="202">
        <v>4</v>
      </c>
      <c r="F41" s="202">
        <v>21</v>
      </c>
      <c r="G41" s="213">
        <f t="shared" si="1"/>
        <v>84</v>
      </c>
      <c r="H41" s="202" t="s">
        <v>2883</v>
      </c>
      <c r="I41" s="337" t="s">
        <v>3100</v>
      </c>
      <c r="J41" s="337"/>
    </row>
    <row r="42" spans="1:10" s="178" customFormat="1" ht="21.75">
      <c r="A42" s="339"/>
      <c r="B42" s="202" t="s">
        <v>2345</v>
      </c>
      <c r="C42" s="203" t="s">
        <v>2344</v>
      </c>
      <c r="D42" s="203" t="s">
        <v>614</v>
      </c>
      <c r="E42" s="202">
        <v>12</v>
      </c>
      <c r="F42" s="202">
        <v>1</v>
      </c>
      <c r="G42" s="213">
        <f t="shared" si="1"/>
        <v>12</v>
      </c>
      <c r="H42" s="202" t="s">
        <v>3129</v>
      </c>
      <c r="I42" s="337" t="s">
        <v>3103</v>
      </c>
      <c r="J42" s="337"/>
    </row>
    <row r="43" spans="1:10" s="178" customFormat="1" ht="21.75">
      <c r="A43" s="339"/>
      <c r="B43" s="202" t="s">
        <v>3128</v>
      </c>
      <c r="C43" s="203" t="s">
        <v>2348</v>
      </c>
      <c r="D43" s="203" t="s">
        <v>614</v>
      </c>
      <c r="E43" s="202">
        <v>4</v>
      </c>
      <c r="F43" s="202">
        <v>18</v>
      </c>
      <c r="G43" s="213">
        <f t="shared" si="1"/>
        <v>72</v>
      </c>
      <c r="H43" s="202" t="s">
        <v>2960</v>
      </c>
      <c r="I43" s="337" t="s">
        <v>3107</v>
      </c>
      <c r="J43" s="337"/>
    </row>
    <row r="44" spans="1:10" s="178" customFormat="1" ht="21.75">
      <c r="A44" s="339"/>
      <c r="B44" s="202" t="s">
        <v>3127</v>
      </c>
      <c r="C44" s="203" t="s">
        <v>654</v>
      </c>
      <c r="D44" s="203" t="s">
        <v>614</v>
      </c>
      <c r="E44" s="202">
        <v>4</v>
      </c>
      <c r="F44" s="202">
        <v>171</v>
      </c>
      <c r="G44" s="213">
        <f t="shared" si="1"/>
        <v>684</v>
      </c>
      <c r="H44" s="202" t="s">
        <v>2960</v>
      </c>
      <c r="I44" s="337" t="s">
        <v>3107</v>
      </c>
      <c r="J44" s="337"/>
    </row>
    <row r="45" spans="1:10" s="53" customFormat="1" ht="21" customHeight="1">
      <c r="A45" s="79" t="s">
        <v>290</v>
      </c>
      <c r="B45" s="79"/>
      <c r="C45" s="79" t="s">
        <v>276</v>
      </c>
      <c r="D45" s="79" t="s">
        <v>276</v>
      </c>
      <c r="E45" s="108">
        <f>SUM(E46)</f>
        <v>102</v>
      </c>
      <c r="F45" s="109">
        <f>SUM(F48:F52,F55,F58,F59,F62:F64,F67:F68,F69,F70,F71,F72,F73,F74,F75,F76,F77)</f>
        <v>1245</v>
      </c>
      <c r="G45" s="109">
        <f>SUM(G48:G52,G55,G58,G59,G62:G64,G67:G68,G69,G70,G71,G72,G73,G74,G75,G76,G77)</f>
        <v>5318</v>
      </c>
      <c r="I45" s="109"/>
      <c r="J45" s="109"/>
    </row>
    <row r="46" spans="1:10" s="53" customFormat="1" ht="21" customHeight="1">
      <c r="A46" s="50"/>
      <c r="B46" s="50"/>
      <c r="C46" s="50" t="s">
        <v>614</v>
      </c>
      <c r="D46" s="50" t="s">
        <v>614</v>
      </c>
      <c r="E46" s="64">
        <f>SUM(E48,E49,E50,E51,E53,E56,E58,E60,E62:E63,E65,E67:E68,E69,E70,E71,E72,E73,E74,E76,E78)</f>
        <v>102</v>
      </c>
      <c r="F46" s="64">
        <f>SUM(F48:F51,F53,F56,F58,F60,F62,F63,F65,F67:F68,F69,F70,F71,F72,F73,F74,F75,F76,F78)</f>
        <v>1239</v>
      </c>
      <c r="G46" s="64">
        <f>SUM(G48:G51,G53,G56,G58,G60,G62,G63,G65,G67:G68,G69,G70,G71,G72,G73,G74,G75,G76,G78)</f>
        <v>5296</v>
      </c>
      <c r="I46" s="64"/>
      <c r="J46" s="64"/>
    </row>
    <row r="47" spans="1:10" s="53" customFormat="1" ht="21" customHeight="1">
      <c r="A47" s="50"/>
      <c r="B47" s="50"/>
      <c r="C47" s="50" t="s">
        <v>289</v>
      </c>
      <c r="D47" s="50" t="s">
        <v>287</v>
      </c>
      <c r="E47" s="56"/>
      <c r="F47" s="64">
        <f>SUM(F54,F57,F61,F66,F79)</f>
        <v>6</v>
      </c>
      <c r="G47" s="64">
        <f>SUM(G54,G57,G61,G66,G79)</f>
        <v>22</v>
      </c>
      <c r="I47" s="64"/>
      <c r="J47" s="64"/>
    </row>
    <row r="48" spans="1:10" s="178" customFormat="1" ht="21.75">
      <c r="A48" s="339"/>
      <c r="B48" s="202" t="s">
        <v>745</v>
      </c>
      <c r="C48" s="203" t="s">
        <v>399</v>
      </c>
      <c r="D48" s="203" t="s">
        <v>614</v>
      </c>
      <c r="E48" s="202">
        <v>4</v>
      </c>
      <c r="F48" s="202">
        <v>99</v>
      </c>
      <c r="G48" s="213">
        <f aca="true" t="shared" si="2" ref="G48:G79">SUM(E48*F48)</f>
        <v>396</v>
      </c>
      <c r="H48" s="202" t="s">
        <v>2883</v>
      </c>
      <c r="I48" s="337" t="s">
        <v>3090</v>
      </c>
      <c r="J48" s="337"/>
    </row>
    <row r="49" spans="1:10" s="178" customFormat="1" ht="21.75">
      <c r="A49" s="339"/>
      <c r="B49" s="202" t="s">
        <v>999</v>
      </c>
      <c r="C49" s="203" t="s">
        <v>998</v>
      </c>
      <c r="D49" s="203" t="s">
        <v>614</v>
      </c>
      <c r="E49" s="202">
        <v>4</v>
      </c>
      <c r="F49" s="202">
        <v>74</v>
      </c>
      <c r="G49" s="213">
        <f t="shared" si="2"/>
        <v>296</v>
      </c>
      <c r="H49" s="202" t="s">
        <v>2883</v>
      </c>
      <c r="I49" s="337" t="s">
        <v>3093</v>
      </c>
      <c r="J49" s="337"/>
    </row>
    <row r="50" spans="1:10" s="178" customFormat="1" ht="21.75">
      <c r="A50" s="339"/>
      <c r="B50" s="202" t="s">
        <v>2195</v>
      </c>
      <c r="C50" s="203" t="s">
        <v>2194</v>
      </c>
      <c r="D50" s="203" t="s">
        <v>614</v>
      </c>
      <c r="E50" s="202">
        <v>4</v>
      </c>
      <c r="F50" s="202">
        <v>23</v>
      </c>
      <c r="G50" s="213">
        <f t="shared" si="2"/>
        <v>92</v>
      </c>
      <c r="H50" s="202" t="s">
        <v>2883</v>
      </c>
      <c r="I50" s="337" t="s">
        <v>3826</v>
      </c>
      <c r="J50" s="337"/>
    </row>
    <row r="51" spans="1:10" s="178" customFormat="1" ht="21.75">
      <c r="A51" s="339"/>
      <c r="B51" s="202" t="s">
        <v>2193</v>
      </c>
      <c r="C51" s="203" t="s">
        <v>1511</v>
      </c>
      <c r="D51" s="203" t="s">
        <v>614</v>
      </c>
      <c r="E51" s="202">
        <v>4</v>
      </c>
      <c r="F51" s="202">
        <v>15</v>
      </c>
      <c r="G51" s="213">
        <f t="shared" si="2"/>
        <v>60</v>
      </c>
      <c r="H51" s="202" t="s">
        <v>2883</v>
      </c>
      <c r="I51" s="337" t="s">
        <v>3827</v>
      </c>
      <c r="J51" s="337"/>
    </row>
    <row r="52" spans="1:10" s="178" customFormat="1" ht="21.75">
      <c r="A52" s="339"/>
      <c r="B52" s="202" t="s">
        <v>672</v>
      </c>
      <c r="C52" s="203" t="s">
        <v>649</v>
      </c>
      <c r="D52" s="203" t="s">
        <v>276</v>
      </c>
      <c r="E52" s="202">
        <v>4</v>
      </c>
      <c r="F52" s="202">
        <f>SUM(F53:F54)</f>
        <v>76</v>
      </c>
      <c r="G52" s="213">
        <f t="shared" si="2"/>
        <v>304</v>
      </c>
      <c r="H52" s="202" t="s">
        <v>2883</v>
      </c>
      <c r="I52" s="337" t="s">
        <v>3090</v>
      </c>
      <c r="J52" s="337"/>
    </row>
    <row r="53" spans="1:10" s="178" customFormat="1" ht="21.75">
      <c r="A53" s="339"/>
      <c r="B53" s="202"/>
      <c r="C53" s="203"/>
      <c r="D53" s="203" t="s">
        <v>614</v>
      </c>
      <c r="E53" s="202">
        <v>4</v>
      </c>
      <c r="F53" s="202">
        <v>75</v>
      </c>
      <c r="G53" s="213">
        <f t="shared" si="2"/>
        <v>300</v>
      </c>
      <c r="H53" s="202" t="s">
        <v>2883</v>
      </c>
      <c r="I53" s="213"/>
      <c r="J53" s="213"/>
    </row>
    <row r="54" spans="1:10" s="178" customFormat="1" ht="21.75">
      <c r="A54" s="339"/>
      <c r="B54" s="202"/>
      <c r="C54" s="203"/>
      <c r="D54" s="203" t="s">
        <v>289</v>
      </c>
      <c r="E54" s="202">
        <v>4</v>
      </c>
      <c r="F54" s="202">
        <v>1</v>
      </c>
      <c r="G54" s="213">
        <f t="shared" si="2"/>
        <v>4</v>
      </c>
      <c r="H54" s="202"/>
      <c r="I54" s="213"/>
      <c r="J54" s="213"/>
    </row>
    <row r="55" spans="1:10" s="178" customFormat="1" ht="21.75">
      <c r="A55" s="339"/>
      <c r="B55" s="202" t="s">
        <v>671</v>
      </c>
      <c r="C55" s="203" t="s">
        <v>660</v>
      </c>
      <c r="D55" s="203" t="s">
        <v>276</v>
      </c>
      <c r="E55" s="202">
        <v>4</v>
      </c>
      <c r="F55" s="202">
        <f>SUM(F56:F57)</f>
        <v>148</v>
      </c>
      <c r="G55" s="213">
        <f t="shared" si="2"/>
        <v>592</v>
      </c>
      <c r="H55" s="202" t="s">
        <v>2883</v>
      </c>
      <c r="I55" s="337" t="s">
        <v>3090</v>
      </c>
      <c r="J55" s="337"/>
    </row>
    <row r="56" spans="1:10" s="178" customFormat="1" ht="21.75">
      <c r="A56" s="339"/>
      <c r="B56" s="202"/>
      <c r="C56" s="203"/>
      <c r="D56" s="203" t="s">
        <v>614</v>
      </c>
      <c r="E56" s="202">
        <v>4</v>
      </c>
      <c r="F56" s="202">
        <v>147</v>
      </c>
      <c r="G56" s="213">
        <f t="shared" si="2"/>
        <v>588</v>
      </c>
      <c r="H56" s="202" t="s">
        <v>2883</v>
      </c>
      <c r="I56" s="213"/>
      <c r="J56" s="213"/>
    </row>
    <row r="57" spans="1:10" s="178" customFormat="1" ht="21.75">
      <c r="A57" s="339"/>
      <c r="B57" s="202"/>
      <c r="C57" s="203"/>
      <c r="D57" s="203" t="s">
        <v>289</v>
      </c>
      <c r="E57" s="202">
        <v>4</v>
      </c>
      <c r="F57" s="202">
        <v>1</v>
      </c>
      <c r="G57" s="213">
        <f t="shared" si="2"/>
        <v>4</v>
      </c>
      <c r="H57" s="202"/>
      <c r="I57" s="213"/>
      <c r="J57" s="213"/>
    </row>
    <row r="58" spans="1:10" s="178" customFormat="1" ht="21.75">
      <c r="A58" s="339"/>
      <c r="B58" s="202" t="s">
        <v>2190</v>
      </c>
      <c r="C58" s="203" t="s">
        <v>2189</v>
      </c>
      <c r="D58" s="203" t="s">
        <v>614</v>
      </c>
      <c r="E58" s="202">
        <v>4</v>
      </c>
      <c r="F58" s="202">
        <v>33</v>
      </c>
      <c r="G58" s="213">
        <f t="shared" si="2"/>
        <v>132</v>
      </c>
      <c r="H58" s="202" t="s">
        <v>2883</v>
      </c>
      <c r="I58" s="337" t="s">
        <v>3828</v>
      </c>
      <c r="J58" s="337"/>
    </row>
    <row r="59" spans="1:10" s="178" customFormat="1" ht="21.75">
      <c r="A59" s="339"/>
      <c r="B59" s="202" t="s">
        <v>670</v>
      </c>
      <c r="C59" s="203" t="s">
        <v>659</v>
      </c>
      <c r="D59" s="203" t="s">
        <v>276</v>
      </c>
      <c r="E59" s="202">
        <v>4</v>
      </c>
      <c r="F59" s="202">
        <f>SUM(F60:F61)</f>
        <v>71</v>
      </c>
      <c r="G59" s="213">
        <f t="shared" si="2"/>
        <v>284</v>
      </c>
      <c r="H59" s="202" t="s">
        <v>2883</v>
      </c>
      <c r="I59" s="337" t="s">
        <v>3090</v>
      </c>
      <c r="J59" s="337"/>
    </row>
    <row r="60" spans="1:10" s="178" customFormat="1" ht="21.75">
      <c r="A60" s="339"/>
      <c r="B60" s="202"/>
      <c r="C60" s="203"/>
      <c r="D60" s="203" t="s">
        <v>614</v>
      </c>
      <c r="E60" s="202">
        <v>4</v>
      </c>
      <c r="F60" s="202">
        <v>69</v>
      </c>
      <c r="G60" s="213">
        <f t="shared" si="2"/>
        <v>276</v>
      </c>
      <c r="H60" s="202" t="s">
        <v>2883</v>
      </c>
      <c r="I60" s="213"/>
      <c r="J60" s="213"/>
    </row>
    <row r="61" spans="1:10" s="178" customFormat="1" ht="21.75">
      <c r="A61" s="339"/>
      <c r="B61" s="202"/>
      <c r="C61" s="203"/>
      <c r="D61" s="203" t="s">
        <v>289</v>
      </c>
      <c r="E61" s="202">
        <v>4</v>
      </c>
      <c r="F61" s="202">
        <v>2</v>
      </c>
      <c r="G61" s="213">
        <f t="shared" si="2"/>
        <v>8</v>
      </c>
      <c r="H61" s="202"/>
      <c r="I61" s="213"/>
      <c r="J61" s="213"/>
    </row>
    <row r="62" spans="1:10" s="178" customFormat="1" ht="21.75">
      <c r="A62" s="339"/>
      <c r="B62" s="202" t="s">
        <v>906</v>
      </c>
      <c r="C62" s="203" t="s">
        <v>621</v>
      </c>
      <c r="D62" s="203" t="s">
        <v>614</v>
      </c>
      <c r="E62" s="202">
        <v>4</v>
      </c>
      <c r="F62" s="202">
        <v>74</v>
      </c>
      <c r="G62" s="213">
        <f t="shared" si="2"/>
        <v>296</v>
      </c>
      <c r="H62" s="202" t="s">
        <v>2883</v>
      </c>
      <c r="I62" s="337" t="s">
        <v>3093</v>
      </c>
      <c r="J62" s="337"/>
    </row>
    <row r="63" spans="1:10" s="178" customFormat="1" ht="21.75">
      <c r="A63" s="339"/>
      <c r="B63" s="202" t="s">
        <v>2188</v>
      </c>
      <c r="C63" s="203" t="s">
        <v>2572</v>
      </c>
      <c r="D63" s="203" t="s">
        <v>614</v>
      </c>
      <c r="E63" s="202">
        <v>4</v>
      </c>
      <c r="F63" s="202">
        <v>13</v>
      </c>
      <c r="G63" s="213">
        <f t="shared" si="2"/>
        <v>52</v>
      </c>
      <c r="H63" s="202" t="s">
        <v>2883</v>
      </c>
      <c r="I63" s="337" t="s">
        <v>3829</v>
      </c>
      <c r="J63" s="337"/>
    </row>
    <row r="64" spans="1:10" s="178" customFormat="1" ht="21.75">
      <c r="A64" s="339"/>
      <c r="B64" s="202" t="s">
        <v>2842</v>
      </c>
      <c r="C64" s="203" t="s">
        <v>2841</v>
      </c>
      <c r="D64" s="203" t="s">
        <v>276</v>
      </c>
      <c r="E64" s="202">
        <v>2</v>
      </c>
      <c r="F64" s="202">
        <f>SUM(F65:F66)</f>
        <v>163</v>
      </c>
      <c r="G64" s="213">
        <f t="shared" si="2"/>
        <v>326</v>
      </c>
      <c r="H64" s="202" t="s">
        <v>3021</v>
      </c>
      <c r="I64" s="213"/>
      <c r="J64" s="213"/>
    </row>
    <row r="65" spans="1:10" s="178" customFormat="1" ht="21.75">
      <c r="A65" s="339"/>
      <c r="B65" s="202"/>
      <c r="C65" s="203"/>
      <c r="D65" s="203" t="s">
        <v>614</v>
      </c>
      <c r="E65" s="202">
        <v>2</v>
      </c>
      <c r="F65" s="202">
        <v>162</v>
      </c>
      <c r="G65" s="213">
        <f t="shared" si="2"/>
        <v>324</v>
      </c>
      <c r="H65" s="202" t="s">
        <v>3021</v>
      </c>
      <c r="I65" s="213"/>
      <c r="J65" s="213"/>
    </row>
    <row r="66" spans="1:10" s="178" customFormat="1" ht="21.75">
      <c r="A66" s="339"/>
      <c r="B66" s="202"/>
      <c r="C66" s="203"/>
      <c r="D66" s="203" t="s">
        <v>289</v>
      </c>
      <c r="E66" s="202">
        <v>2</v>
      </c>
      <c r="F66" s="202">
        <v>1</v>
      </c>
      <c r="G66" s="213">
        <f t="shared" si="2"/>
        <v>2</v>
      </c>
      <c r="H66" s="202"/>
      <c r="I66" s="213"/>
      <c r="J66" s="213"/>
    </row>
    <row r="67" spans="1:10" s="192" customFormat="1" ht="21.75">
      <c r="A67" s="340"/>
      <c r="B67" s="211" t="s">
        <v>2573</v>
      </c>
      <c r="C67" s="212" t="s">
        <v>2574</v>
      </c>
      <c r="D67" s="212" t="s">
        <v>614</v>
      </c>
      <c r="E67" s="211">
        <v>2</v>
      </c>
      <c r="F67" s="211">
        <v>1</v>
      </c>
      <c r="G67" s="214">
        <f t="shared" si="2"/>
        <v>2</v>
      </c>
      <c r="H67" s="211" t="s">
        <v>2884</v>
      </c>
      <c r="I67" s="214"/>
      <c r="J67" s="214"/>
    </row>
    <row r="68" spans="1:10" s="192" customFormat="1" ht="21.75">
      <c r="A68" s="340"/>
      <c r="B68" s="211" t="s">
        <v>2575</v>
      </c>
      <c r="C68" s="212" t="s">
        <v>2576</v>
      </c>
      <c r="D68" s="212" t="s">
        <v>614</v>
      </c>
      <c r="E68" s="211">
        <v>4</v>
      </c>
      <c r="F68" s="211">
        <v>1</v>
      </c>
      <c r="G68" s="214">
        <f t="shared" si="2"/>
        <v>4</v>
      </c>
      <c r="H68" s="211" t="s">
        <v>2883</v>
      </c>
      <c r="I68" s="214"/>
      <c r="J68" s="214"/>
    </row>
    <row r="69" spans="1:10" s="178" customFormat="1" ht="21.75">
      <c r="A69" s="339"/>
      <c r="B69" s="202" t="s">
        <v>746</v>
      </c>
      <c r="C69" s="203" t="s">
        <v>656</v>
      </c>
      <c r="D69" s="203" t="s">
        <v>614</v>
      </c>
      <c r="E69" s="202">
        <v>4</v>
      </c>
      <c r="F69" s="202">
        <v>69</v>
      </c>
      <c r="G69" s="213">
        <f t="shared" si="2"/>
        <v>276</v>
      </c>
      <c r="H69" s="202" t="s">
        <v>2883</v>
      </c>
      <c r="I69" s="337" t="s">
        <v>3093</v>
      </c>
      <c r="J69" s="337"/>
    </row>
    <row r="70" spans="1:10" s="178" customFormat="1" ht="21.75">
      <c r="A70" s="339"/>
      <c r="B70" s="202" t="s">
        <v>908</v>
      </c>
      <c r="C70" s="203" t="s">
        <v>617</v>
      </c>
      <c r="D70" s="203" t="s">
        <v>614</v>
      </c>
      <c r="E70" s="202">
        <v>4</v>
      </c>
      <c r="F70" s="202">
        <v>75</v>
      </c>
      <c r="G70" s="213">
        <f t="shared" si="2"/>
        <v>300</v>
      </c>
      <c r="H70" s="202" t="s">
        <v>2883</v>
      </c>
      <c r="I70" s="337" t="s">
        <v>3093</v>
      </c>
      <c r="J70" s="337"/>
    </row>
    <row r="71" spans="1:10" s="178" customFormat="1" ht="21.75">
      <c r="A71" s="339"/>
      <c r="B71" s="202" t="s">
        <v>1001</v>
      </c>
      <c r="C71" s="203" t="s">
        <v>1000</v>
      </c>
      <c r="D71" s="203" t="s">
        <v>614</v>
      </c>
      <c r="E71" s="202">
        <v>12</v>
      </c>
      <c r="F71" s="202">
        <v>80</v>
      </c>
      <c r="G71" s="213">
        <f t="shared" si="2"/>
        <v>960</v>
      </c>
      <c r="H71" s="202" t="s">
        <v>3129</v>
      </c>
      <c r="I71" s="337" t="s">
        <v>3492</v>
      </c>
      <c r="J71" s="337"/>
    </row>
    <row r="72" spans="1:10" s="178" customFormat="1" ht="21.75">
      <c r="A72" s="339"/>
      <c r="B72" s="202" t="s">
        <v>1723</v>
      </c>
      <c r="C72" s="203" t="s">
        <v>657</v>
      </c>
      <c r="D72" s="203" t="s">
        <v>614</v>
      </c>
      <c r="E72" s="202">
        <v>4</v>
      </c>
      <c r="F72" s="202">
        <v>52</v>
      </c>
      <c r="G72" s="213">
        <f t="shared" si="2"/>
        <v>208</v>
      </c>
      <c r="H72" s="202" t="s">
        <v>2883</v>
      </c>
      <c r="I72" s="337" t="s">
        <v>3093</v>
      </c>
      <c r="J72" s="337"/>
    </row>
    <row r="73" spans="1:10" s="178" customFormat="1" ht="21.75">
      <c r="A73" s="339"/>
      <c r="B73" s="202" t="s">
        <v>1711</v>
      </c>
      <c r="C73" s="203" t="s">
        <v>1710</v>
      </c>
      <c r="D73" s="203" t="s">
        <v>614</v>
      </c>
      <c r="E73" s="202">
        <v>4</v>
      </c>
      <c r="F73" s="202">
        <v>79</v>
      </c>
      <c r="G73" s="213">
        <f t="shared" si="2"/>
        <v>316</v>
      </c>
      <c r="H73" s="202" t="s">
        <v>2883</v>
      </c>
      <c r="I73" s="337" t="s">
        <v>3093</v>
      </c>
      <c r="J73" s="337"/>
    </row>
    <row r="74" spans="1:10" s="178" customFormat="1" ht="21.75">
      <c r="A74" s="339"/>
      <c r="B74" s="202" t="s">
        <v>1508</v>
      </c>
      <c r="C74" s="203" t="s">
        <v>629</v>
      </c>
      <c r="D74" s="203" t="s">
        <v>614</v>
      </c>
      <c r="E74" s="202">
        <v>10</v>
      </c>
      <c r="F74" s="202">
        <v>2</v>
      </c>
      <c r="G74" s="213">
        <f t="shared" si="2"/>
        <v>20</v>
      </c>
      <c r="H74" s="202" t="s">
        <v>2886</v>
      </c>
      <c r="I74" s="337" t="s">
        <v>3094</v>
      </c>
      <c r="J74" s="337"/>
    </row>
    <row r="75" spans="1:10" s="178" customFormat="1" ht="21.75">
      <c r="A75" s="339"/>
      <c r="B75" s="202" t="s">
        <v>1955</v>
      </c>
      <c r="C75" s="203" t="s">
        <v>1954</v>
      </c>
      <c r="D75" s="203" t="s">
        <v>614</v>
      </c>
      <c r="E75" s="202">
        <v>10</v>
      </c>
      <c r="F75" s="202">
        <v>1</v>
      </c>
      <c r="G75" s="213">
        <f t="shared" si="2"/>
        <v>10</v>
      </c>
      <c r="H75" s="202" t="s">
        <v>2886</v>
      </c>
      <c r="I75" s="337" t="s">
        <v>3094</v>
      </c>
      <c r="J75" s="337"/>
    </row>
    <row r="76" spans="1:10" s="178" customFormat="1" ht="21.75">
      <c r="A76" s="339"/>
      <c r="B76" s="202" t="s">
        <v>1959</v>
      </c>
      <c r="C76" s="203" t="s">
        <v>1958</v>
      </c>
      <c r="D76" s="203" t="s">
        <v>614</v>
      </c>
      <c r="E76" s="202">
        <v>12</v>
      </c>
      <c r="F76" s="202">
        <v>1</v>
      </c>
      <c r="G76" s="213">
        <f t="shared" si="2"/>
        <v>12</v>
      </c>
      <c r="H76" s="202" t="s">
        <v>3129</v>
      </c>
      <c r="I76" s="337" t="s">
        <v>3492</v>
      </c>
      <c r="J76" s="337"/>
    </row>
    <row r="77" spans="1:10" s="178" customFormat="1" ht="21.75">
      <c r="A77" s="339"/>
      <c r="B77" s="202" t="s">
        <v>2839</v>
      </c>
      <c r="C77" s="203" t="s">
        <v>2838</v>
      </c>
      <c r="D77" s="203" t="s">
        <v>276</v>
      </c>
      <c r="E77" s="202">
        <v>4</v>
      </c>
      <c r="F77" s="202">
        <f>SUM(F78:F79)</f>
        <v>95</v>
      </c>
      <c r="G77" s="213">
        <f t="shared" si="2"/>
        <v>380</v>
      </c>
      <c r="H77" s="202" t="s">
        <v>2960</v>
      </c>
      <c r="I77" s="337" t="s">
        <v>3090</v>
      </c>
      <c r="J77" s="213"/>
    </row>
    <row r="78" spans="1:10" s="178" customFormat="1" ht="21.75">
      <c r="A78" s="339"/>
      <c r="B78" s="202"/>
      <c r="C78" s="203"/>
      <c r="D78" s="203" t="s">
        <v>614</v>
      </c>
      <c r="E78" s="202">
        <v>4</v>
      </c>
      <c r="F78" s="202">
        <v>94</v>
      </c>
      <c r="G78" s="213">
        <f t="shared" si="2"/>
        <v>376</v>
      </c>
      <c r="H78" s="202" t="s">
        <v>2960</v>
      </c>
      <c r="I78" s="213"/>
      <c r="J78" s="213"/>
    </row>
    <row r="79" spans="1:10" s="178" customFormat="1" ht="21.75">
      <c r="A79" s="339"/>
      <c r="B79" s="202"/>
      <c r="C79" s="203"/>
      <c r="D79" s="203" t="s">
        <v>289</v>
      </c>
      <c r="E79" s="202">
        <v>4</v>
      </c>
      <c r="F79" s="202">
        <v>1</v>
      </c>
      <c r="G79" s="213">
        <f t="shared" si="2"/>
        <v>4</v>
      </c>
      <c r="H79" s="202"/>
      <c r="I79" s="213"/>
      <c r="J79" s="213"/>
    </row>
    <row r="80" spans="1:10" s="53" customFormat="1" ht="21" customHeight="1">
      <c r="A80" s="50" t="s">
        <v>566</v>
      </c>
      <c r="B80" s="50"/>
      <c r="C80" s="50" t="s">
        <v>276</v>
      </c>
      <c r="D80" s="50" t="s">
        <v>276</v>
      </c>
      <c r="E80" s="56">
        <f>SUM(E81)</f>
        <v>98</v>
      </c>
      <c r="F80" s="64">
        <f>SUM(F83,F86,F87,F90,F93,F94,F97,F100:F103,F106,F107,F110:F116)</f>
        <v>750</v>
      </c>
      <c r="G80" s="64">
        <f>SUM(G83,G86,G87,G90,G93,G94,G97,G100:G103,G106,G107,G110:G116)</f>
        <v>3600</v>
      </c>
      <c r="I80" s="64"/>
      <c r="J80" s="64"/>
    </row>
    <row r="81" spans="1:10" s="53" customFormat="1" ht="21" customHeight="1">
      <c r="A81" s="50" t="s">
        <v>567</v>
      </c>
      <c r="B81" s="50"/>
      <c r="C81" s="50" t="s">
        <v>614</v>
      </c>
      <c r="D81" s="50" t="s">
        <v>614</v>
      </c>
      <c r="E81" s="64">
        <f>SUM(E84,E86,E88,E91,E93,E95,E98,E100:E102,E104,E106,E108,E110:E116)</f>
        <v>98</v>
      </c>
      <c r="F81" s="64">
        <f>SUM(F84,F88,F91,F95,F98,F100:F102,F104,F106,F108,F110:F116)</f>
        <v>630</v>
      </c>
      <c r="G81" s="64">
        <f>SUM(G84,G88,G91,G95,G98,G100:G102,G104,G106,G108,G110:G116)</f>
        <v>3126</v>
      </c>
      <c r="I81" s="64"/>
      <c r="J81" s="64"/>
    </row>
    <row r="82" spans="1:10" s="53" customFormat="1" ht="21" customHeight="1">
      <c r="A82" s="50"/>
      <c r="B82" s="50"/>
      <c r="C82" s="50" t="s">
        <v>289</v>
      </c>
      <c r="D82" s="50" t="s">
        <v>287</v>
      </c>
      <c r="E82" s="56"/>
      <c r="F82" s="64">
        <f>SUM(F85,F86,F89,F92,F93,F96,F99,F105,F109)</f>
        <v>120</v>
      </c>
      <c r="G82" s="64">
        <f>SUM(G85,G86,G89,G92,G93,G96,G99,G105,G109)</f>
        <v>474</v>
      </c>
      <c r="I82" s="64"/>
      <c r="J82" s="64"/>
    </row>
    <row r="83" spans="1:10" s="178" customFormat="1" ht="21.75">
      <c r="A83" s="339"/>
      <c r="B83" s="202" t="s">
        <v>798</v>
      </c>
      <c r="C83" s="203" t="s">
        <v>3133</v>
      </c>
      <c r="D83" s="203" t="s">
        <v>276</v>
      </c>
      <c r="E83" s="202">
        <v>2</v>
      </c>
      <c r="F83" s="202">
        <f>SUM(F84:F85)</f>
        <v>100</v>
      </c>
      <c r="G83" s="213">
        <f aca="true" t="shared" si="3" ref="G83:G116">SUM(E83*F83)</f>
        <v>200</v>
      </c>
      <c r="H83" s="202" t="s">
        <v>2884</v>
      </c>
      <c r="I83" s="337" t="s">
        <v>3104</v>
      </c>
      <c r="J83" s="337"/>
    </row>
    <row r="84" spans="1:10" s="178" customFormat="1" ht="21.75">
      <c r="A84" s="339"/>
      <c r="B84" s="202"/>
      <c r="C84" s="203" t="s">
        <v>3134</v>
      </c>
      <c r="D84" s="203" t="s">
        <v>614</v>
      </c>
      <c r="E84" s="202">
        <v>2</v>
      </c>
      <c r="F84" s="202">
        <v>89</v>
      </c>
      <c r="G84" s="213">
        <f t="shared" si="3"/>
        <v>178</v>
      </c>
      <c r="H84" s="202" t="s">
        <v>2884</v>
      </c>
      <c r="I84" s="213"/>
      <c r="J84" s="213"/>
    </row>
    <row r="85" spans="1:10" s="178" customFormat="1" ht="21.75">
      <c r="A85" s="339"/>
      <c r="B85" s="202"/>
      <c r="C85" s="203"/>
      <c r="D85" s="203" t="s">
        <v>289</v>
      </c>
      <c r="E85" s="202">
        <v>2</v>
      </c>
      <c r="F85" s="202">
        <v>11</v>
      </c>
      <c r="G85" s="213">
        <f t="shared" si="3"/>
        <v>22</v>
      </c>
      <c r="H85" s="202"/>
      <c r="I85" s="213"/>
      <c r="J85" s="213"/>
    </row>
    <row r="86" spans="1:10" s="178" customFormat="1" ht="21.75">
      <c r="A86" s="339"/>
      <c r="B86" s="202" t="s">
        <v>750</v>
      </c>
      <c r="C86" s="203" t="s">
        <v>749</v>
      </c>
      <c r="D86" s="203" t="s">
        <v>289</v>
      </c>
      <c r="E86" s="202">
        <v>4</v>
      </c>
      <c r="F86" s="202">
        <v>47</v>
      </c>
      <c r="G86" s="213">
        <f t="shared" si="3"/>
        <v>188</v>
      </c>
      <c r="H86" s="202" t="s">
        <v>2883</v>
      </c>
      <c r="I86" s="337" t="s">
        <v>3104</v>
      </c>
      <c r="J86" s="337"/>
    </row>
    <row r="87" spans="1:10" s="178" customFormat="1" ht="21.75">
      <c r="A87" s="339"/>
      <c r="B87" s="202" t="s">
        <v>1014</v>
      </c>
      <c r="C87" s="203" t="s">
        <v>1004</v>
      </c>
      <c r="D87" s="203" t="s">
        <v>276</v>
      </c>
      <c r="E87" s="202">
        <v>4</v>
      </c>
      <c r="F87" s="202">
        <f>SUM(F88:F89)</f>
        <v>13</v>
      </c>
      <c r="G87" s="213">
        <f t="shared" si="3"/>
        <v>52</v>
      </c>
      <c r="H87" s="202" t="s">
        <v>3132</v>
      </c>
      <c r="I87" s="337" t="s">
        <v>3493</v>
      </c>
      <c r="J87" s="337"/>
    </row>
    <row r="88" spans="1:10" s="178" customFormat="1" ht="21.75">
      <c r="A88" s="339"/>
      <c r="B88" s="202"/>
      <c r="C88" s="203"/>
      <c r="D88" s="203" t="s">
        <v>614</v>
      </c>
      <c r="E88" s="202">
        <v>4</v>
      </c>
      <c r="F88" s="202">
        <v>12</v>
      </c>
      <c r="G88" s="213">
        <f t="shared" si="3"/>
        <v>48</v>
      </c>
      <c r="H88" s="202" t="s">
        <v>3132</v>
      </c>
      <c r="I88" s="213"/>
      <c r="J88" s="213"/>
    </row>
    <row r="89" spans="1:10" s="178" customFormat="1" ht="21.75">
      <c r="A89" s="339"/>
      <c r="B89" s="202"/>
      <c r="C89" s="203"/>
      <c r="D89" s="203" t="s">
        <v>289</v>
      </c>
      <c r="E89" s="202">
        <v>4</v>
      </c>
      <c r="F89" s="202">
        <v>1</v>
      </c>
      <c r="G89" s="213">
        <f t="shared" si="3"/>
        <v>4</v>
      </c>
      <c r="H89" s="202"/>
      <c r="I89" s="213"/>
      <c r="J89" s="213"/>
    </row>
    <row r="90" spans="1:10" s="178" customFormat="1" ht="21.75">
      <c r="A90" s="339"/>
      <c r="B90" s="202" t="s">
        <v>1013</v>
      </c>
      <c r="C90" s="203" t="s">
        <v>1012</v>
      </c>
      <c r="D90" s="203" t="s">
        <v>276</v>
      </c>
      <c r="E90" s="202">
        <v>4</v>
      </c>
      <c r="F90" s="202">
        <f>SUM(F91:F92)</f>
        <v>20</v>
      </c>
      <c r="G90" s="213">
        <f t="shared" si="3"/>
        <v>80</v>
      </c>
      <c r="H90" s="202" t="s">
        <v>2883</v>
      </c>
      <c r="I90" s="337" t="s">
        <v>3494</v>
      </c>
      <c r="J90" s="337"/>
    </row>
    <row r="91" spans="1:10" s="178" customFormat="1" ht="21.75">
      <c r="A91" s="339"/>
      <c r="B91" s="202"/>
      <c r="C91" s="203"/>
      <c r="D91" s="203" t="s">
        <v>614</v>
      </c>
      <c r="E91" s="202">
        <v>4</v>
      </c>
      <c r="F91" s="202">
        <v>17</v>
      </c>
      <c r="G91" s="213">
        <f t="shared" si="3"/>
        <v>68</v>
      </c>
      <c r="H91" s="202" t="s">
        <v>2883</v>
      </c>
      <c r="I91" s="213"/>
      <c r="J91" s="213"/>
    </row>
    <row r="92" spans="1:10" s="178" customFormat="1" ht="21.75">
      <c r="A92" s="339"/>
      <c r="B92" s="202"/>
      <c r="C92" s="203"/>
      <c r="D92" s="203" t="s">
        <v>289</v>
      </c>
      <c r="E92" s="202">
        <v>4</v>
      </c>
      <c r="F92" s="202">
        <v>3</v>
      </c>
      <c r="G92" s="213">
        <f t="shared" si="3"/>
        <v>12</v>
      </c>
      <c r="H92" s="202"/>
      <c r="I92" s="213"/>
      <c r="J92" s="213"/>
    </row>
    <row r="93" spans="1:10" s="178" customFormat="1" ht="21.75">
      <c r="A93" s="339"/>
      <c r="B93" s="202" t="s">
        <v>1742</v>
      </c>
      <c r="C93" s="203" t="s">
        <v>1741</v>
      </c>
      <c r="D93" s="203" t="s">
        <v>289</v>
      </c>
      <c r="E93" s="202">
        <v>4</v>
      </c>
      <c r="F93" s="202">
        <v>38</v>
      </c>
      <c r="G93" s="213">
        <f t="shared" si="3"/>
        <v>152</v>
      </c>
      <c r="H93" s="202" t="s">
        <v>2883</v>
      </c>
      <c r="I93" s="337" t="s">
        <v>3495</v>
      </c>
      <c r="J93" s="337"/>
    </row>
    <row r="94" spans="1:10" s="178" customFormat="1" ht="21.75">
      <c r="A94" s="339"/>
      <c r="B94" s="202" t="s">
        <v>993</v>
      </c>
      <c r="C94" s="203" t="s">
        <v>992</v>
      </c>
      <c r="D94" s="203" t="s">
        <v>276</v>
      </c>
      <c r="E94" s="202">
        <v>4</v>
      </c>
      <c r="F94" s="202">
        <f>SUM(F95:F96)</f>
        <v>33</v>
      </c>
      <c r="G94" s="213">
        <f t="shared" si="3"/>
        <v>132</v>
      </c>
      <c r="H94" s="202" t="s">
        <v>3132</v>
      </c>
      <c r="I94" s="337" t="s">
        <v>3494</v>
      </c>
      <c r="J94" s="337"/>
    </row>
    <row r="95" spans="1:10" s="178" customFormat="1" ht="21.75">
      <c r="A95" s="339"/>
      <c r="B95" s="202"/>
      <c r="C95" s="203"/>
      <c r="D95" s="203" t="s">
        <v>614</v>
      </c>
      <c r="E95" s="202">
        <v>4</v>
      </c>
      <c r="F95" s="202">
        <v>29</v>
      </c>
      <c r="G95" s="213">
        <f t="shared" si="3"/>
        <v>116</v>
      </c>
      <c r="H95" s="202" t="s">
        <v>3132</v>
      </c>
      <c r="I95" s="213"/>
      <c r="J95" s="213"/>
    </row>
    <row r="96" spans="1:10" s="178" customFormat="1" ht="21.75">
      <c r="A96" s="339"/>
      <c r="B96" s="202"/>
      <c r="C96" s="203"/>
      <c r="D96" s="203" t="s">
        <v>289</v>
      </c>
      <c r="E96" s="202">
        <v>4</v>
      </c>
      <c r="F96" s="202">
        <v>4</v>
      </c>
      <c r="G96" s="213">
        <f t="shared" si="3"/>
        <v>16</v>
      </c>
      <c r="H96" s="202"/>
      <c r="I96" s="213"/>
      <c r="J96" s="213"/>
    </row>
    <row r="97" spans="1:10" s="178" customFormat="1" ht="21.75">
      <c r="A97" s="339"/>
      <c r="B97" s="202" t="s">
        <v>991</v>
      </c>
      <c r="C97" s="203" t="s">
        <v>990</v>
      </c>
      <c r="D97" s="203" t="s">
        <v>276</v>
      </c>
      <c r="E97" s="202">
        <v>4</v>
      </c>
      <c r="F97" s="202">
        <f>SUM(F98:F99)</f>
        <v>102</v>
      </c>
      <c r="G97" s="213">
        <f t="shared" si="3"/>
        <v>408</v>
      </c>
      <c r="H97" s="202" t="s">
        <v>2883</v>
      </c>
      <c r="I97" s="337" t="s">
        <v>3104</v>
      </c>
      <c r="J97" s="337"/>
    </row>
    <row r="98" spans="1:10" s="178" customFormat="1" ht="21.75">
      <c r="A98" s="339"/>
      <c r="B98" s="202"/>
      <c r="C98" s="203"/>
      <c r="D98" s="203" t="s">
        <v>614</v>
      </c>
      <c r="E98" s="202">
        <v>4</v>
      </c>
      <c r="F98" s="202">
        <v>91</v>
      </c>
      <c r="G98" s="213">
        <f t="shared" si="3"/>
        <v>364</v>
      </c>
      <c r="H98" s="202"/>
      <c r="I98" s="213"/>
      <c r="J98" s="213"/>
    </row>
    <row r="99" spans="1:10" s="178" customFormat="1" ht="21.75">
      <c r="A99" s="339"/>
      <c r="B99" s="202"/>
      <c r="C99" s="203"/>
      <c r="D99" s="203" t="s">
        <v>289</v>
      </c>
      <c r="E99" s="202">
        <v>4</v>
      </c>
      <c r="F99" s="202">
        <v>11</v>
      </c>
      <c r="G99" s="213">
        <f t="shared" si="3"/>
        <v>44</v>
      </c>
      <c r="H99" s="202"/>
      <c r="I99" s="213"/>
      <c r="J99" s="213"/>
    </row>
    <row r="100" spans="1:10" s="178" customFormat="1" ht="21.75">
      <c r="A100" s="339"/>
      <c r="B100" s="202" t="s">
        <v>1009</v>
      </c>
      <c r="C100" s="203" t="s">
        <v>1008</v>
      </c>
      <c r="D100" s="203" t="s">
        <v>614</v>
      </c>
      <c r="E100" s="202">
        <v>2</v>
      </c>
      <c r="F100" s="202">
        <v>7</v>
      </c>
      <c r="G100" s="213">
        <f t="shared" si="3"/>
        <v>14</v>
      </c>
      <c r="H100" s="202" t="s">
        <v>2884</v>
      </c>
      <c r="I100" s="337" t="s">
        <v>3104</v>
      </c>
      <c r="J100" s="337"/>
    </row>
    <row r="101" spans="1:10" s="178" customFormat="1" ht="21.75">
      <c r="A101" s="339"/>
      <c r="B101" s="202" t="s">
        <v>2187</v>
      </c>
      <c r="C101" s="203" t="s">
        <v>2186</v>
      </c>
      <c r="D101" s="203" t="s">
        <v>614</v>
      </c>
      <c r="E101" s="202">
        <v>4</v>
      </c>
      <c r="F101" s="202">
        <v>14</v>
      </c>
      <c r="G101" s="213">
        <f t="shared" si="3"/>
        <v>56</v>
      </c>
      <c r="H101" s="202" t="s">
        <v>3132</v>
      </c>
      <c r="I101" s="337" t="s">
        <v>3493</v>
      </c>
      <c r="J101" s="337"/>
    </row>
    <row r="102" spans="1:10" s="178" customFormat="1" ht="21.75">
      <c r="A102" s="339"/>
      <c r="B102" s="202" t="s">
        <v>2570</v>
      </c>
      <c r="C102" s="203" t="s">
        <v>2571</v>
      </c>
      <c r="D102" s="203" t="s">
        <v>614</v>
      </c>
      <c r="E102" s="202">
        <v>4</v>
      </c>
      <c r="F102" s="202">
        <v>17</v>
      </c>
      <c r="G102" s="213">
        <f t="shared" si="3"/>
        <v>68</v>
      </c>
      <c r="H102" s="202" t="s">
        <v>3132</v>
      </c>
      <c r="I102" s="337" t="s">
        <v>3494</v>
      </c>
      <c r="J102" s="337"/>
    </row>
    <row r="103" spans="1:10" s="178" customFormat="1" ht="21.75">
      <c r="A103" s="339"/>
      <c r="B103" s="202" t="s">
        <v>989</v>
      </c>
      <c r="C103" s="203" t="s">
        <v>988</v>
      </c>
      <c r="D103" s="203" t="s">
        <v>276</v>
      </c>
      <c r="E103" s="202">
        <v>4</v>
      </c>
      <c r="F103" s="202">
        <f>SUM(F104:F105)</f>
        <v>35</v>
      </c>
      <c r="G103" s="213">
        <f t="shared" si="3"/>
        <v>140</v>
      </c>
      <c r="H103" s="202" t="s">
        <v>3132</v>
      </c>
      <c r="I103" s="337" t="s">
        <v>3496</v>
      </c>
      <c r="J103" s="337"/>
    </row>
    <row r="104" spans="1:10" s="178" customFormat="1" ht="21.75">
      <c r="A104" s="339"/>
      <c r="B104" s="202"/>
      <c r="C104" s="203"/>
      <c r="D104" s="203" t="s">
        <v>614</v>
      </c>
      <c r="E104" s="202">
        <v>4</v>
      </c>
      <c r="F104" s="202">
        <v>32</v>
      </c>
      <c r="G104" s="213">
        <f t="shared" si="3"/>
        <v>128</v>
      </c>
      <c r="H104" s="202" t="s">
        <v>3132</v>
      </c>
      <c r="I104" s="213"/>
      <c r="J104" s="213"/>
    </row>
    <row r="105" spans="1:10" s="178" customFormat="1" ht="21.75">
      <c r="A105" s="339"/>
      <c r="B105" s="202"/>
      <c r="C105" s="203"/>
      <c r="D105" s="203" t="s">
        <v>289</v>
      </c>
      <c r="E105" s="202">
        <v>4</v>
      </c>
      <c r="F105" s="202">
        <v>3</v>
      </c>
      <c r="G105" s="213">
        <f t="shared" si="3"/>
        <v>12</v>
      </c>
      <c r="H105" s="202"/>
      <c r="I105" s="213"/>
      <c r="J105" s="213"/>
    </row>
    <row r="106" spans="1:10" s="178" customFormat="1" ht="21.75">
      <c r="A106" s="339"/>
      <c r="B106" s="202" t="s">
        <v>2185</v>
      </c>
      <c r="C106" s="203" t="s">
        <v>2184</v>
      </c>
      <c r="D106" s="203" t="s">
        <v>614</v>
      </c>
      <c r="E106" s="202">
        <v>4</v>
      </c>
      <c r="F106" s="202">
        <v>20</v>
      </c>
      <c r="G106" s="213">
        <f t="shared" si="3"/>
        <v>80</v>
      </c>
      <c r="H106" s="202" t="s">
        <v>2883</v>
      </c>
      <c r="I106" s="337" t="s">
        <v>3496</v>
      </c>
      <c r="J106" s="337"/>
    </row>
    <row r="107" spans="1:10" s="178" customFormat="1" ht="21.75">
      <c r="A107" s="339"/>
      <c r="B107" s="202" t="s">
        <v>1514</v>
      </c>
      <c r="C107" s="203" t="s">
        <v>1513</v>
      </c>
      <c r="D107" s="203" t="s">
        <v>276</v>
      </c>
      <c r="E107" s="202">
        <v>12</v>
      </c>
      <c r="F107" s="202">
        <f>SUM(F108:F109)</f>
        <v>97</v>
      </c>
      <c r="G107" s="213">
        <f t="shared" si="3"/>
        <v>1164</v>
      </c>
      <c r="H107" s="202" t="s">
        <v>3129</v>
      </c>
      <c r="I107" s="337" t="s">
        <v>3497</v>
      </c>
      <c r="J107" s="337"/>
    </row>
    <row r="108" spans="1:10" s="178" customFormat="1" ht="21.75">
      <c r="A108" s="340"/>
      <c r="B108" s="211"/>
      <c r="C108" s="212"/>
      <c r="D108" s="203" t="s">
        <v>614</v>
      </c>
      <c r="E108" s="202">
        <v>12</v>
      </c>
      <c r="F108" s="202">
        <v>95</v>
      </c>
      <c r="G108" s="213">
        <f t="shared" si="3"/>
        <v>1140</v>
      </c>
      <c r="H108" s="202" t="s">
        <v>3129</v>
      </c>
      <c r="I108" s="213"/>
      <c r="J108" s="213"/>
    </row>
    <row r="109" spans="1:10" s="178" customFormat="1" ht="21.75">
      <c r="A109" s="340"/>
      <c r="B109" s="211"/>
      <c r="C109" s="212"/>
      <c r="D109" s="212" t="s">
        <v>610</v>
      </c>
      <c r="E109" s="211">
        <v>12</v>
      </c>
      <c r="F109" s="211">
        <v>2</v>
      </c>
      <c r="G109" s="214">
        <f t="shared" si="3"/>
        <v>24</v>
      </c>
      <c r="H109" s="211"/>
      <c r="I109" s="214"/>
      <c r="J109" s="214"/>
    </row>
    <row r="110" spans="1:10" s="178" customFormat="1" ht="21.75">
      <c r="A110" s="339"/>
      <c r="B110" s="202" t="s">
        <v>2183</v>
      </c>
      <c r="C110" s="203" t="s">
        <v>2182</v>
      </c>
      <c r="D110" s="203" t="s">
        <v>614</v>
      </c>
      <c r="E110" s="202">
        <v>4</v>
      </c>
      <c r="F110" s="202">
        <v>78</v>
      </c>
      <c r="G110" s="213">
        <f t="shared" si="3"/>
        <v>312</v>
      </c>
      <c r="H110" s="202" t="s">
        <v>2883</v>
      </c>
      <c r="I110" s="337" t="s">
        <v>3104</v>
      </c>
      <c r="J110" s="337"/>
    </row>
    <row r="111" spans="1:10" s="178" customFormat="1" ht="21.75">
      <c r="A111" s="339"/>
      <c r="B111" s="202" t="s">
        <v>2181</v>
      </c>
      <c r="C111" s="203" t="s">
        <v>2180</v>
      </c>
      <c r="D111" s="203" t="s">
        <v>614</v>
      </c>
      <c r="E111" s="202">
        <v>4</v>
      </c>
      <c r="F111" s="202">
        <v>79</v>
      </c>
      <c r="G111" s="213">
        <f t="shared" si="3"/>
        <v>316</v>
      </c>
      <c r="H111" s="202" t="s">
        <v>3126</v>
      </c>
      <c r="I111" s="337" t="s">
        <v>3498</v>
      </c>
      <c r="J111" s="337"/>
    </row>
    <row r="112" spans="1:10" s="178" customFormat="1" ht="21.75">
      <c r="A112" s="339"/>
      <c r="B112" s="202" t="s">
        <v>2179</v>
      </c>
      <c r="C112" s="203" t="s">
        <v>2178</v>
      </c>
      <c r="D112" s="203" t="s">
        <v>614</v>
      </c>
      <c r="E112" s="202">
        <v>4</v>
      </c>
      <c r="F112" s="202">
        <v>14</v>
      </c>
      <c r="G112" s="213">
        <f t="shared" si="3"/>
        <v>56</v>
      </c>
      <c r="H112" s="202" t="s">
        <v>3132</v>
      </c>
      <c r="I112" s="337" t="s">
        <v>3493</v>
      </c>
      <c r="J112" s="337"/>
    </row>
    <row r="113" spans="1:10" s="178" customFormat="1" ht="21.75">
      <c r="A113" s="339"/>
      <c r="B113" s="202" t="s">
        <v>2177</v>
      </c>
      <c r="C113" s="203" t="s">
        <v>2176</v>
      </c>
      <c r="D113" s="203" t="s">
        <v>614</v>
      </c>
      <c r="E113" s="202">
        <v>4</v>
      </c>
      <c r="F113" s="202">
        <v>1</v>
      </c>
      <c r="G113" s="213">
        <f t="shared" si="3"/>
        <v>4</v>
      </c>
      <c r="H113" s="202" t="s">
        <v>3132</v>
      </c>
      <c r="I113" s="337" t="s">
        <v>3494</v>
      </c>
      <c r="J113" s="337"/>
    </row>
    <row r="114" spans="1:10" s="178" customFormat="1" ht="21.75">
      <c r="A114" s="339"/>
      <c r="B114" s="202" t="s">
        <v>2175</v>
      </c>
      <c r="C114" s="203" t="s">
        <v>2174</v>
      </c>
      <c r="D114" s="203" t="s">
        <v>614</v>
      </c>
      <c r="E114" s="202">
        <v>4</v>
      </c>
      <c r="F114" s="202">
        <v>30</v>
      </c>
      <c r="G114" s="213">
        <f t="shared" si="3"/>
        <v>120</v>
      </c>
      <c r="H114" s="202" t="s">
        <v>2883</v>
      </c>
      <c r="I114" s="337" t="s">
        <v>3495</v>
      </c>
      <c r="J114" s="337"/>
    </row>
    <row r="115" spans="1:10" s="178" customFormat="1" ht="21.75">
      <c r="A115" s="339"/>
      <c r="B115" s="202" t="s">
        <v>1961</v>
      </c>
      <c r="C115" s="203" t="s">
        <v>1953</v>
      </c>
      <c r="D115" s="203" t="s">
        <v>614</v>
      </c>
      <c r="E115" s="202">
        <v>10</v>
      </c>
      <c r="F115" s="202">
        <v>1</v>
      </c>
      <c r="G115" s="213">
        <f t="shared" si="3"/>
        <v>10</v>
      </c>
      <c r="H115" s="202" t="s">
        <v>2886</v>
      </c>
      <c r="I115" s="337" t="s">
        <v>3092</v>
      </c>
      <c r="J115" s="337"/>
    </row>
    <row r="116" spans="1:10" s="178" customFormat="1" ht="21.75">
      <c r="A116" s="339"/>
      <c r="B116" s="202" t="s">
        <v>2350</v>
      </c>
      <c r="C116" s="203" t="s">
        <v>2349</v>
      </c>
      <c r="D116" s="203" t="s">
        <v>614</v>
      </c>
      <c r="E116" s="202">
        <v>12</v>
      </c>
      <c r="F116" s="202">
        <v>4</v>
      </c>
      <c r="G116" s="213">
        <f t="shared" si="3"/>
        <v>48</v>
      </c>
      <c r="H116" s="202" t="s">
        <v>3129</v>
      </c>
      <c r="I116" s="337" t="s">
        <v>3092</v>
      </c>
      <c r="J116" s="337"/>
    </row>
    <row r="117" spans="1:10" s="53" customFormat="1" ht="21" customHeight="1">
      <c r="A117" s="40" t="s">
        <v>610</v>
      </c>
      <c r="B117" s="40"/>
      <c r="C117" s="40" t="s">
        <v>276</v>
      </c>
      <c r="D117" s="40" t="s">
        <v>276</v>
      </c>
      <c r="E117" s="52">
        <f>SUM(E118)</f>
        <v>418</v>
      </c>
      <c r="F117" s="52">
        <f aca="true" t="shared" si="4" ref="F117:G119">SUM(F120,F166,F243,F256,F290)</f>
        <v>9060</v>
      </c>
      <c r="G117" s="52">
        <f t="shared" si="4"/>
        <v>34483</v>
      </c>
      <c r="I117" s="52"/>
      <c r="J117" s="52"/>
    </row>
    <row r="118" spans="1:10" s="53" customFormat="1" ht="21" customHeight="1">
      <c r="A118" s="40"/>
      <c r="B118" s="40"/>
      <c r="C118" s="40" t="s">
        <v>610</v>
      </c>
      <c r="D118" s="40" t="s">
        <v>610</v>
      </c>
      <c r="E118" s="52">
        <f>SUM(E121,E167,E244,E257,E291)</f>
        <v>418</v>
      </c>
      <c r="F118" s="52">
        <f t="shared" si="4"/>
        <v>3998</v>
      </c>
      <c r="G118" s="52">
        <f t="shared" si="4"/>
        <v>17659</v>
      </c>
      <c r="I118" s="52"/>
      <c r="J118" s="52"/>
    </row>
    <row r="119" spans="1:10" s="53" customFormat="1" ht="21" customHeight="1">
      <c r="A119" s="40"/>
      <c r="B119" s="40"/>
      <c r="C119" s="40" t="s">
        <v>289</v>
      </c>
      <c r="D119" s="40" t="s">
        <v>287</v>
      </c>
      <c r="E119" s="51"/>
      <c r="F119" s="52">
        <f t="shared" si="4"/>
        <v>5062</v>
      </c>
      <c r="G119" s="52">
        <f t="shared" si="4"/>
        <v>16824</v>
      </c>
      <c r="I119" s="52"/>
      <c r="J119" s="52"/>
    </row>
    <row r="120" spans="1:10" s="53" customFormat="1" ht="21" customHeight="1">
      <c r="A120" s="50" t="s">
        <v>359</v>
      </c>
      <c r="B120" s="50"/>
      <c r="C120" s="50" t="s">
        <v>276</v>
      </c>
      <c r="D120" s="50" t="s">
        <v>276</v>
      </c>
      <c r="E120" s="56">
        <f>SUM(E121)</f>
        <v>80</v>
      </c>
      <c r="F120" s="64">
        <f aca="true" t="shared" si="5" ref="F120:G122">SUM(F123,F154)</f>
        <v>1272</v>
      </c>
      <c r="G120" s="64">
        <f t="shared" si="5"/>
        <v>5026</v>
      </c>
      <c r="H120" s="53">
        <v>5516</v>
      </c>
      <c r="I120" s="64"/>
      <c r="J120" s="64"/>
    </row>
    <row r="121" spans="1:10" s="53" customFormat="1" ht="21" customHeight="1">
      <c r="A121" s="50"/>
      <c r="B121" s="50"/>
      <c r="C121" s="50" t="s">
        <v>610</v>
      </c>
      <c r="D121" s="50" t="s">
        <v>610</v>
      </c>
      <c r="E121" s="64">
        <f>SUM(E124,E155)</f>
        <v>80</v>
      </c>
      <c r="F121" s="64">
        <f t="shared" si="5"/>
        <v>727</v>
      </c>
      <c r="G121" s="64">
        <f t="shared" si="5"/>
        <v>2846</v>
      </c>
      <c r="I121" s="64"/>
      <c r="J121" s="64"/>
    </row>
    <row r="122" spans="1:10" s="53" customFormat="1" ht="21" customHeight="1">
      <c r="A122" s="50"/>
      <c r="B122" s="50"/>
      <c r="C122" s="50" t="s">
        <v>289</v>
      </c>
      <c r="D122" s="50" t="s">
        <v>287</v>
      </c>
      <c r="E122" s="56"/>
      <c r="F122" s="64">
        <f t="shared" si="5"/>
        <v>545</v>
      </c>
      <c r="G122" s="64">
        <f t="shared" si="5"/>
        <v>2180</v>
      </c>
      <c r="I122" s="64"/>
      <c r="J122" s="64"/>
    </row>
    <row r="123" spans="1:10" s="277" customFormat="1" ht="21">
      <c r="A123" s="273" t="s">
        <v>2805</v>
      </c>
      <c r="B123" s="274"/>
      <c r="C123" s="273"/>
      <c r="D123" s="267" t="s">
        <v>276</v>
      </c>
      <c r="E123" s="274">
        <f>SUM(E124)</f>
        <v>68</v>
      </c>
      <c r="F123" s="281">
        <f>SUM(F126:F139,F142,F145,F148,F151)</f>
        <v>475</v>
      </c>
      <c r="G123" s="294">
        <f>SUM(G126:G139,G142,G145,G148,G151)</f>
        <v>1838</v>
      </c>
      <c r="H123" s="278"/>
      <c r="I123" s="294"/>
      <c r="J123" s="294"/>
    </row>
    <row r="124" spans="1:10" s="277" customFormat="1" ht="21">
      <c r="A124" s="273"/>
      <c r="B124" s="274"/>
      <c r="C124" s="273"/>
      <c r="D124" s="267" t="s">
        <v>610</v>
      </c>
      <c r="E124" s="274">
        <f>SUM(E126,E128:E138,E140,E143,E146,E149,E152)</f>
        <v>68</v>
      </c>
      <c r="F124" s="275">
        <f>SUM(F126,F128:F138,F140,F143,F146,F149,F152)</f>
        <v>461</v>
      </c>
      <c r="G124" s="353">
        <f>SUM(G126,G128:G138,G140,G143,G146,G149,G152)</f>
        <v>1782</v>
      </c>
      <c r="H124" s="278"/>
      <c r="I124" s="353"/>
      <c r="J124" s="353"/>
    </row>
    <row r="125" spans="1:10" s="277" customFormat="1" ht="21">
      <c r="A125" s="273"/>
      <c r="B125" s="274"/>
      <c r="C125" s="273"/>
      <c r="D125" s="267" t="s">
        <v>289</v>
      </c>
      <c r="E125" s="274"/>
      <c r="F125" s="275">
        <f>SUM(F141,F144,F147,F150,F153)</f>
        <v>14</v>
      </c>
      <c r="G125" s="354">
        <f>SUM(G141,G144,G147,G150,G153)</f>
        <v>56</v>
      </c>
      <c r="H125" s="278"/>
      <c r="I125" s="354"/>
      <c r="J125" s="354"/>
    </row>
    <row r="126" spans="1:10" s="178" customFormat="1" ht="21.75">
      <c r="A126" s="339"/>
      <c r="B126" s="202" t="s">
        <v>3348</v>
      </c>
      <c r="C126" s="203" t="s">
        <v>3379</v>
      </c>
      <c r="D126" s="203" t="s">
        <v>610</v>
      </c>
      <c r="E126" s="202">
        <v>4</v>
      </c>
      <c r="F126" s="202">
        <v>1</v>
      </c>
      <c r="G126" s="213">
        <f>SUM(E126*F126)</f>
        <v>4</v>
      </c>
      <c r="H126" s="202" t="s">
        <v>2883</v>
      </c>
      <c r="I126" s="393" t="s">
        <v>3396</v>
      </c>
      <c r="J126" s="393"/>
    </row>
    <row r="127" spans="1:10" s="178" customFormat="1" ht="21.75">
      <c r="A127" s="339"/>
      <c r="B127" s="202"/>
      <c r="C127" s="203" t="s">
        <v>3380</v>
      </c>
      <c r="D127" s="203"/>
      <c r="E127" s="202"/>
      <c r="F127" s="202"/>
      <c r="G127" s="213"/>
      <c r="H127" s="202"/>
      <c r="I127" s="213"/>
      <c r="J127" s="213"/>
    </row>
    <row r="128" spans="1:10" s="178" customFormat="1" ht="21.75">
      <c r="A128" s="339"/>
      <c r="B128" s="202" t="s">
        <v>3347</v>
      </c>
      <c r="C128" s="203" t="s">
        <v>3346</v>
      </c>
      <c r="D128" s="203" t="s">
        <v>610</v>
      </c>
      <c r="E128" s="202">
        <v>4</v>
      </c>
      <c r="F128" s="202">
        <v>2</v>
      </c>
      <c r="G128" s="213">
        <f aca="true" t="shared" si="6" ref="G128:G153">SUM(E128*F128)</f>
        <v>8</v>
      </c>
      <c r="H128" s="202" t="s">
        <v>2963</v>
      </c>
      <c r="I128" s="393" t="s">
        <v>3396</v>
      </c>
      <c r="J128" s="393"/>
    </row>
    <row r="129" spans="1:10" s="178" customFormat="1" ht="21.75">
      <c r="A129" s="339"/>
      <c r="B129" s="202" t="s">
        <v>2320</v>
      </c>
      <c r="C129" s="203" t="s">
        <v>2319</v>
      </c>
      <c r="D129" s="203" t="s">
        <v>610</v>
      </c>
      <c r="E129" s="202">
        <v>4</v>
      </c>
      <c r="F129" s="202">
        <v>49</v>
      </c>
      <c r="G129" s="213">
        <f t="shared" si="6"/>
        <v>196</v>
      </c>
      <c r="H129" s="202" t="s">
        <v>2883</v>
      </c>
      <c r="I129" s="393" t="s">
        <v>3507</v>
      </c>
      <c r="J129" s="393"/>
    </row>
    <row r="130" spans="1:10" s="178" customFormat="1" ht="21.75">
      <c r="A130" s="339"/>
      <c r="B130" s="202" t="s">
        <v>2774</v>
      </c>
      <c r="C130" s="203" t="s">
        <v>2773</v>
      </c>
      <c r="D130" s="203" t="s">
        <v>610</v>
      </c>
      <c r="E130" s="202">
        <v>4</v>
      </c>
      <c r="F130" s="202">
        <v>48</v>
      </c>
      <c r="G130" s="213">
        <f t="shared" si="6"/>
        <v>192</v>
      </c>
      <c r="H130" s="202" t="s">
        <v>2883</v>
      </c>
      <c r="I130" s="393" t="s">
        <v>3507</v>
      </c>
      <c r="J130" s="393"/>
    </row>
    <row r="131" spans="1:10" s="178" customFormat="1" ht="21.75">
      <c r="A131" s="339"/>
      <c r="B131" s="202" t="s">
        <v>1228</v>
      </c>
      <c r="C131" s="203" t="s">
        <v>1227</v>
      </c>
      <c r="D131" s="203" t="s">
        <v>610</v>
      </c>
      <c r="E131" s="202">
        <v>4</v>
      </c>
      <c r="F131" s="202">
        <v>48</v>
      </c>
      <c r="G131" s="213">
        <f t="shared" si="6"/>
        <v>192</v>
      </c>
      <c r="H131" s="202" t="s">
        <v>2963</v>
      </c>
      <c r="I131" s="393" t="s">
        <v>3507</v>
      </c>
      <c r="J131" s="393"/>
    </row>
    <row r="132" spans="1:10" s="178" customFormat="1" ht="21.75">
      <c r="A132" s="339"/>
      <c r="B132" s="202" t="s">
        <v>2334</v>
      </c>
      <c r="C132" s="203" t="s">
        <v>2335</v>
      </c>
      <c r="D132" s="203" t="s">
        <v>610</v>
      </c>
      <c r="E132" s="202">
        <v>4</v>
      </c>
      <c r="F132" s="202">
        <v>2</v>
      </c>
      <c r="G132" s="213">
        <f t="shared" si="6"/>
        <v>8</v>
      </c>
      <c r="H132" s="202" t="s">
        <v>2883</v>
      </c>
      <c r="I132" s="393" t="s">
        <v>3507</v>
      </c>
      <c r="J132" s="393"/>
    </row>
    <row r="133" spans="1:10" s="178" customFormat="1" ht="21.75">
      <c r="A133" s="339"/>
      <c r="B133" s="202" t="s">
        <v>2519</v>
      </c>
      <c r="C133" s="203" t="s">
        <v>2518</v>
      </c>
      <c r="D133" s="203" t="s">
        <v>610</v>
      </c>
      <c r="E133" s="202">
        <v>4</v>
      </c>
      <c r="F133" s="202">
        <v>2</v>
      </c>
      <c r="G133" s="213">
        <f t="shared" si="6"/>
        <v>8</v>
      </c>
      <c r="H133" s="202" t="s">
        <v>2883</v>
      </c>
      <c r="I133" s="393" t="s">
        <v>3396</v>
      </c>
      <c r="J133" s="393"/>
    </row>
    <row r="134" spans="1:10" s="178" customFormat="1" ht="21.75">
      <c r="A134" s="339"/>
      <c r="B134" s="202" t="s">
        <v>2772</v>
      </c>
      <c r="C134" s="203" t="s">
        <v>2771</v>
      </c>
      <c r="D134" s="203" t="s">
        <v>610</v>
      </c>
      <c r="E134" s="202">
        <v>4</v>
      </c>
      <c r="F134" s="202">
        <v>1</v>
      </c>
      <c r="G134" s="213">
        <f t="shared" si="6"/>
        <v>4</v>
      </c>
      <c r="H134" s="202" t="s">
        <v>2883</v>
      </c>
      <c r="I134" s="393" t="s">
        <v>3110</v>
      </c>
      <c r="J134" s="393"/>
    </row>
    <row r="135" spans="1:10" s="178" customFormat="1" ht="21.75">
      <c r="A135" s="339"/>
      <c r="B135" s="202" t="s">
        <v>1926</v>
      </c>
      <c r="C135" s="203" t="s">
        <v>625</v>
      </c>
      <c r="D135" s="203" t="s">
        <v>610</v>
      </c>
      <c r="E135" s="202">
        <v>2</v>
      </c>
      <c r="F135" s="202">
        <v>50</v>
      </c>
      <c r="G135" s="213">
        <f t="shared" si="6"/>
        <v>100</v>
      </c>
      <c r="H135" s="202" t="s">
        <v>2884</v>
      </c>
      <c r="I135" s="393" t="s">
        <v>3110</v>
      </c>
      <c r="J135" s="393"/>
    </row>
    <row r="136" spans="1:10" s="178" customFormat="1" ht="21.75">
      <c r="A136" s="339"/>
      <c r="B136" s="202" t="s">
        <v>1467</v>
      </c>
      <c r="C136" s="203" t="s">
        <v>1468</v>
      </c>
      <c r="D136" s="203" t="s">
        <v>610</v>
      </c>
      <c r="E136" s="202">
        <v>2</v>
      </c>
      <c r="F136" s="202">
        <v>38</v>
      </c>
      <c r="G136" s="213">
        <f t="shared" si="6"/>
        <v>76</v>
      </c>
      <c r="H136" s="202" t="s">
        <v>3343</v>
      </c>
      <c r="I136" s="393" t="s">
        <v>3106</v>
      </c>
      <c r="J136" s="393"/>
    </row>
    <row r="137" spans="1:10" s="178" customFormat="1" ht="21.75">
      <c r="A137" s="339"/>
      <c r="B137" s="202" t="s">
        <v>3345</v>
      </c>
      <c r="C137" s="203" t="s">
        <v>3344</v>
      </c>
      <c r="D137" s="203" t="s">
        <v>610</v>
      </c>
      <c r="E137" s="202">
        <v>2</v>
      </c>
      <c r="F137" s="202">
        <v>3</v>
      </c>
      <c r="G137" s="213">
        <f t="shared" si="6"/>
        <v>6</v>
      </c>
      <c r="H137" s="202" t="s">
        <v>3343</v>
      </c>
      <c r="I137" s="393" t="s">
        <v>3396</v>
      </c>
      <c r="J137" s="393"/>
    </row>
    <row r="138" spans="1:10" s="178" customFormat="1" ht="21.75">
      <c r="A138" s="339"/>
      <c r="B138" s="202" t="s">
        <v>1469</v>
      </c>
      <c r="C138" s="203" t="s">
        <v>629</v>
      </c>
      <c r="D138" s="203" t="s">
        <v>610</v>
      </c>
      <c r="E138" s="202">
        <v>10</v>
      </c>
      <c r="F138" s="202">
        <v>20</v>
      </c>
      <c r="G138" s="213">
        <f t="shared" si="6"/>
        <v>200</v>
      </c>
      <c r="H138" s="202" t="s">
        <v>2886</v>
      </c>
      <c r="I138" s="393" t="s">
        <v>3110</v>
      </c>
      <c r="J138" s="393"/>
    </row>
    <row r="139" spans="1:10" s="178" customFormat="1" ht="21.75">
      <c r="A139" s="339"/>
      <c r="B139" s="202" t="s">
        <v>2635</v>
      </c>
      <c r="C139" s="203" t="s">
        <v>2636</v>
      </c>
      <c r="D139" s="203" t="s">
        <v>276</v>
      </c>
      <c r="E139" s="202">
        <v>4</v>
      </c>
      <c r="F139" s="202">
        <f>SUM(F140:F141)</f>
        <v>42</v>
      </c>
      <c r="G139" s="213">
        <f t="shared" si="6"/>
        <v>168</v>
      </c>
      <c r="H139" s="202" t="s">
        <v>2883</v>
      </c>
      <c r="I139" s="393" t="s">
        <v>3106</v>
      </c>
      <c r="J139" s="393"/>
    </row>
    <row r="140" spans="1:10" s="178" customFormat="1" ht="21.75">
      <c r="A140" s="339"/>
      <c r="B140" s="202"/>
      <c r="C140" s="203"/>
      <c r="D140" s="203" t="s">
        <v>610</v>
      </c>
      <c r="E140" s="202">
        <v>4</v>
      </c>
      <c r="F140" s="202">
        <v>38</v>
      </c>
      <c r="G140" s="213">
        <f t="shared" si="6"/>
        <v>152</v>
      </c>
      <c r="H140" s="202" t="s">
        <v>2960</v>
      </c>
      <c r="I140" s="213"/>
      <c r="J140" s="213"/>
    </row>
    <row r="141" spans="1:10" s="178" customFormat="1" ht="21.75">
      <c r="A141" s="339"/>
      <c r="B141" s="202"/>
      <c r="C141" s="203"/>
      <c r="D141" s="203" t="s">
        <v>289</v>
      </c>
      <c r="E141" s="202">
        <v>4</v>
      </c>
      <c r="F141" s="202">
        <v>4</v>
      </c>
      <c r="G141" s="213">
        <f t="shared" si="6"/>
        <v>16</v>
      </c>
      <c r="H141" s="202"/>
      <c r="I141" s="213"/>
      <c r="J141" s="213"/>
    </row>
    <row r="142" spans="1:10" s="178" customFormat="1" ht="21.75">
      <c r="A142" s="339"/>
      <c r="B142" s="202" t="s">
        <v>2637</v>
      </c>
      <c r="C142" s="203" t="s">
        <v>2638</v>
      </c>
      <c r="D142" s="203" t="s">
        <v>276</v>
      </c>
      <c r="E142" s="202">
        <v>4</v>
      </c>
      <c r="F142" s="202">
        <f>SUM(F143:F144)</f>
        <v>42</v>
      </c>
      <c r="G142" s="213">
        <f t="shared" si="6"/>
        <v>168</v>
      </c>
      <c r="H142" s="202" t="s">
        <v>2883</v>
      </c>
      <c r="I142" s="393" t="s">
        <v>3106</v>
      </c>
      <c r="J142" s="393"/>
    </row>
    <row r="143" spans="1:10" s="178" customFormat="1" ht="21.75">
      <c r="A143" s="339"/>
      <c r="B143" s="202"/>
      <c r="C143" s="203"/>
      <c r="D143" s="203" t="s">
        <v>610</v>
      </c>
      <c r="E143" s="202">
        <v>4</v>
      </c>
      <c r="F143" s="202">
        <v>39</v>
      </c>
      <c r="G143" s="213">
        <f t="shared" si="6"/>
        <v>156</v>
      </c>
      <c r="H143" s="202"/>
      <c r="I143" s="213"/>
      <c r="J143" s="213"/>
    </row>
    <row r="144" spans="1:10" s="178" customFormat="1" ht="21.75">
      <c r="A144" s="339"/>
      <c r="B144" s="202"/>
      <c r="C144" s="203"/>
      <c r="D144" s="203" t="s">
        <v>289</v>
      </c>
      <c r="E144" s="202">
        <v>4</v>
      </c>
      <c r="F144" s="202">
        <v>3</v>
      </c>
      <c r="G144" s="213">
        <f t="shared" si="6"/>
        <v>12</v>
      </c>
      <c r="H144" s="202"/>
      <c r="I144" s="213"/>
      <c r="J144" s="213"/>
    </row>
    <row r="145" spans="1:10" s="178" customFormat="1" ht="21.75">
      <c r="A145" s="339"/>
      <c r="B145" s="202" t="s">
        <v>3342</v>
      </c>
      <c r="C145" s="203" t="s">
        <v>3341</v>
      </c>
      <c r="D145" s="203" t="s">
        <v>276</v>
      </c>
      <c r="E145" s="202">
        <v>4</v>
      </c>
      <c r="F145" s="202">
        <f>SUM(F146:F147)</f>
        <v>42</v>
      </c>
      <c r="G145" s="213">
        <f t="shared" si="6"/>
        <v>168</v>
      </c>
      <c r="H145" s="202" t="s">
        <v>2883</v>
      </c>
      <c r="I145" s="393" t="s">
        <v>3106</v>
      </c>
      <c r="J145" s="393"/>
    </row>
    <row r="146" spans="1:10" s="178" customFormat="1" ht="21.75">
      <c r="A146" s="339"/>
      <c r="B146" s="202"/>
      <c r="C146" s="203"/>
      <c r="D146" s="203" t="s">
        <v>610</v>
      </c>
      <c r="E146" s="202">
        <v>4</v>
      </c>
      <c r="F146" s="202">
        <v>40</v>
      </c>
      <c r="G146" s="213">
        <f t="shared" si="6"/>
        <v>160</v>
      </c>
      <c r="H146" s="202"/>
      <c r="I146" s="213"/>
      <c r="J146" s="213"/>
    </row>
    <row r="147" spans="1:10" s="178" customFormat="1" ht="21.75">
      <c r="A147" s="339"/>
      <c r="B147" s="202"/>
      <c r="C147" s="203"/>
      <c r="D147" s="203" t="s">
        <v>289</v>
      </c>
      <c r="E147" s="202">
        <v>4</v>
      </c>
      <c r="F147" s="202">
        <v>2</v>
      </c>
      <c r="G147" s="213">
        <f t="shared" si="6"/>
        <v>8</v>
      </c>
      <c r="H147" s="202"/>
      <c r="I147" s="213"/>
      <c r="J147" s="213"/>
    </row>
    <row r="148" spans="1:10" s="178" customFormat="1" ht="21.75">
      <c r="A148" s="339"/>
      <c r="B148" s="202" t="s">
        <v>3340</v>
      </c>
      <c r="C148" s="203" t="s">
        <v>795</v>
      </c>
      <c r="D148" s="203" t="s">
        <v>276</v>
      </c>
      <c r="E148" s="202">
        <v>4</v>
      </c>
      <c r="F148" s="202">
        <f>SUM(F149:F150)</f>
        <v>42</v>
      </c>
      <c r="G148" s="213">
        <f t="shared" si="6"/>
        <v>168</v>
      </c>
      <c r="H148" s="202" t="s">
        <v>2883</v>
      </c>
      <c r="I148" s="393" t="s">
        <v>3106</v>
      </c>
      <c r="J148" s="393"/>
    </row>
    <row r="149" spans="1:10" s="178" customFormat="1" ht="21.75">
      <c r="A149" s="339"/>
      <c r="B149" s="202"/>
      <c r="C149" s="203"/>
      <c r="D149" s="203" t="s">
        <v>610</v>
      </c>
      <c r="E149" s="202">
        <v>4</v>
      </c>
      <c r="F149" s="202">
        <v>40</v>
      </c>
      <c r="G149" s="213">
        <f t="shared" si="6"/>
        <v>160</v>
      </c>
      <c r="H149" s="202"/>
      <c r="I149" s="213"/>
      <c r="J149" s="213"/>
    </row>
    <row r="150" spans="1:10" s="178" customFormat="1" ht="21.75">
      <c r="A150" s="339"/>
      <c r="B150" s="202"/>
      <c r="C150" s="203"/>
      <c r="D150" s="203" t="s">
        <v>289</v>
      </c>
      <c r="E150" s="202">
        <v>4</v>
      </c>
      <c r="F150" s="202">
        <v>2</v>
      </c>
      <c r="G150" s="213">
        <f t="shared" si="6"/>
        <v>8</v>
      </c>
      <c r="H150" s="202"/>
      <c r="I150" s="213"/>
      <c r="J150" s="213"/>
    </row>
    <row r="151" spans="1:10" s="178" customFormat="1" ht="21.75">
      <c r="A151" s="339"/>
      <c r="B151" s="202" t="s">
        <v>3339</v>
      </c>
      <c r="C151" s="203" t="s">
        <v>2148</v>
      </c>
      <c r="D151" s="203" t="s">
        <v>276</v>
      </c>
      <c r="E151" s="202">
        <v>4</v>
      </c>
      <c r="F151" s="202">
        <f>SUM(F152:F153)</f>
        <v>43</v>
      </c>
      <c r="G151" s="213">
        <f t="shared" si="6"/>
        <v>172</v>
      </c>
      <c r="H151" s="202" t="s">
        <v>2883</v>
      </c>
      <c r="I151" s="393" t="s">
        <v>3507</v>
      </c>
      <c r="J151" s="393"/>
    </row>
    <row r="152" spans="1:10" s="178" customFormat="1" ht="21.75">
      <c r="A152" s="339"/>
      <c r="B152" s="202"/>
      <c r="C152" s="203"/>
      <c r="D152" s="203" t="s">
        <v>610</v>
      </c>
      <c r="E152" s="202">
        <v>4</v>
      </c>
      <c r="F152" s="202">
        <v>40</v>
      </c>
      <c r="G152" s="213">
        <f t="shared" si="6"/>
        <v>160</v>
      </c>
      <c r="H152" s="202"/>
      <c r="I152" s="213"/>
      <c r="J152" s="213"/>
    </row>
    <row r="153" spans="1:10" s="178" customFormat="1" ht="21.75">
      <c r="A153" s="339"/>
      <c r="B153" s="202"/>
      <c r="C153" s="203"/>
      <c r="D153" s="203" t="s">
        <v>289</v>
      </c>
      <c r="E153" s="202">
        <v>4</v>
      </c>
      <c r="F153" s="202">
        <v>3</v>
      </c>
      <c r="G153" s="213">
        <f t="shared" si="6"/>
        <v>12</v>
      </c>
      <c r="H153" s="202"/>
      <c r="I153" s="213"/>
      <c r="J153" s="213"/>
    </row>
    <row r="154" spans="1:10" s="277" customFormat="1" ht="21">
      <c r="A154" s="273" t="s">
        <v>364</v>
      </c>
      <c r="B154" s="274"/>
      <c r="C154" s="273" t="s">
        <v>3509</v>
      </c>
      <c r="D154" s="267" t="s">
        <v>276</v>
      </c>
      <c r="E154" s="274">
        <f>SUM(E155)</f>
        <v>12</v>
      </c>
      <c r="F154" s="275">
        <f aca="true" t="shared" si="7" ref="F154:G156">SUM(F157,F160,F163)</f>
        <v>797</v>
      </c>
      <c r="G154" s="294">
        <f t="shared" si="7"/>
        <v>3188</v>
      </c>
      <c r="I154" s="294"/>
      <c r="J154" s="294"/>
    </row>
    <row r="155" spans="1:10" s="277" customFormat="1" ht="21">
      <c r="A155" s="273"/>
      <c r="B155" s="274"/>
      <c r="C155" s="273"/>
      <c r="D155" s="267" t="s">
        <v>610</v>
      </c>
      <c r="E155" s="274">
        <f>SUM(E158,E161,E164)</f>
        <v>12</v>
      </c>
      <c r="F155" s="275">
        <f t="shared" si="7"/>
        <v>266</v>
      </c>
      <c r="G155" s="279">
        <f t="shared" si="7"/>
        <v>1064</v>
      </c>
      <c r="I155" s="279"/>
      <c r="J155" s="279"/>
    </row>
    <row r="156" spans="1:10" s="277" customFormat="1" ht="21">
      <c r="A156" s="273"/>
      <c r="B156" s="274"/>
      <c r="C156" s="273"/>
      <c r="D156" s="267" t="s">
        <v>289</v>
      </c>
      <c r="E156" s="274"/>
      <c r="F156" s="275">
        <f t="shared" si="7"/>
        <v>531</v>
      </c>
      <c r="G156" s="344">
        <f t="shared" si="7"/>
        <v>2124</v>
      </c>
      <c r="I156" s="344"/>
      <c r="J156" s="344"/>
    </row>
    <row r="157" spans="1:10" s="178" customFormat="1" ht="21.75">
      <c r="A157" s="339"/>
      <c r="B157" s="202" t="s">
        <v>2511</v>
      </c>
      <c r="C157" s="203" t="s">
        <v>2510</v>
      </c>
      <c r="D157" s="203" t="s">
        <v>276</v>
      </c>
      <c r="E157" s="202">
        <v>4</v>
      </c>
      <c r="F157" s="202">
        <f>SUM(F158:F159)</f>
        <v>116</v>
      </c>
      <c r="G157" s="213">
        <f aca="true" t="shared" si="8" ref="G157:G165">SUM(E157*F157)</f>
        <v>464</v>
      </c>
      <c r="H157" s="202" t="s">
        <v>3120</v>
      </c>
      <c r="I157" s="393" t="s">
        <v>3388</v>
      </c>
      <c r="J157" s="393"/>
    </row>
    <row r="158" spans="1:10" s="178" customFormat="1" ht="21.75">
      <c r="A158" s="339"/>
      <c r="B158" s="202"/>
      <c r="C158" s="203"/>
      <c r="D158" s="203" t="s">
        <v>610</v>
      </c>
      <c r="E158" s="202">
        <v>4</v>
      </c>
      <c r="F158" s="202">
        <v>34</v>
      </c>
      <c r="G158" s="213">
        <f t="shared" si="8"/>
        <v>136</v>
      </c>
      <c r="H158" s="202"/>
      <c r="I158" s="213"/>
      <c r="J158" s="213"/>
    </row>
    <row r="159" spans="1:10" s="178" customFormat="1" ht="21.75">
      <c r="A159" s="339"/>
      <c r="B159" s="202"/>
      <c r="C159" s="203"/>
      <c r="D159" s="203" t="s">
        <v>289</v>
      </c>
      <c r="E159" s="202">
        <v>4</v>
      </c>
      <c r="F159" s="202">
        <v>82</v>
      </c>
      <c r="G159" s="213">
        <f t="shared" si="8"/>
        <v>328</v>
      </c>
      <c r="H159" s="202"/>
      <c r="I159" s="213"/>
      <c r="J159" s="213"/>
    </row>
    <row r="160" spans="1:10" s="178" customFormat="1" ht="21.75">
      <c r="A160" s="339"/>
      <c r="B160" s="202" t="s">
        <v>3356</v>
      </c>
      <c r="C160" s="203" t="s">
        <v>2510</v>
      </c>
      <c r="D160" s="203" t="s">
        <v>276</v>
      </c>
      <c r="E160" s="202">
        <v>4</v>
      </c>
      <c r="F160" s="202">
        <f>SUM(F161:F162)</f>
        <v>668</v>
      </c>
      <c r="G160" s="213">
        <f t="shared" si="8"/>
        <v>2672</v>
      </c>
      <c r="H160" s="202" t="s">
        <v>3355</v>
      </c>
      <c r="I160" s="393" t="s">
        <v>3388</v>
      </c>
      <c r="J160" s="393"/>
    </row>
    <row r="161" spans="1:10" s="178" customFormat="1" ht="21.75">
      <c r="A161" s="339"/>
      <c r="B161" s="202"/>
      <c r="C161" s="203"/>
      <c r="D161" s="203" t="s">
        <v>610</v>
      </c>
      <c r="E161" s="202">
        <v>4</v>
      </c>
      <c r="F161" s="202">
        <v>227</v>
      </c>
      <c r="G161" s="213">
        <f t="shared" si="8"/>
        <v>908</v>
      </c>
      <c r="H161" s="202"/>
      <c r="I161" s="213"/>
      <c r="J161" s="213"/>
    </row>
    <row r="162" spans="1:10" s="178" customFormat="1" ht="21.75">
      <c r="A162" s="339"/>
      <c r="B162" s="202"/>
      <c r="C162" s="203"/>
      <c r="D162" s="203" t="s">
        <v>289</v>
      </c>
      <c r="E162" s="202">
        <v>4</v>
      </c>
      <c r="F162" s="202">
        <v>441</v>
      </c>
      <c r="G162" s="213">
        <f t="shared" si="8"/>
        <v>1764</v>
      </c>
      <c r="H162" s="202"/>
      <c r="I162" s="213"/>
      <c r="J162" s="213"/>
    </row>
    <row r="163" spans="1:10" s="178" customFormat="1" ht="21.75">
      <c r="A163" s="339"/>
      <c r="B163" s="202" t="s">
        <v>438</v>
      </c>
      <c r="C163" s="203" t="s">
        <v>439</v>
      </c>
      <c r="D163" s="203" t="s">
        <v>276</v>
      </c>
      <c r="E163" s="202">
        <v>4</v>
      </c>
      <c r="F163" s="202">
        <f>SUM(F164:F165)</f>
        <v>13</v>
      </c>
      <c r="G163" s="202">
        <f t="shared" si="8"/>
        <v>52</v>
      </c>
      <c r="H163" s="202" t="s">
        <v>3126</v>
      </c>
      <c r="I163" s="338" t="s">
        <v>3111</v>
      </c>
      <c r="J163" s="338"/>
    </row>
    <row r="164" spans="1:10" s="178" customFormat="1" ht="21.75">
      <c r="A164" s="339"/>
      <c r="B164" s="202"/>
      <c r="C164" s="203"/>
      <c r="D164" s="203" t="s">
        <v>610</v>
      </c>
      <c r="E164" s="202">
        <v>4</v>
      </c>
      <c r="F164" s="202">
        <v>5</v>
      </c>
      <c r="G164" s="202">
        <f t="shared" si="8"/>
        <v>20</v>
      </c>
      <c r="H164" s="202"/>
      <c r="I164" s="202"/>
      <c r="J164" s="202"/>
    </row>
    <row r="165" spans="1:10" s="178" customFormat="1" ht="21.75">
      <c r="A165" s="339"/>
      <c r="B165" s="202"/>
      <c r="C165" s="203"/>
      <c r="D165" s="203" t="s">
        <v>289</v>
      </c>
      <c r="E165" s="202">
        <v>4</v>
      </c>
      <c r="F165" s="202">
        <v>8</v>
      </c>
      <c r="G165" s="202">
        <f t="shared" si="8"/>
        <v>32</v>
      </c>
      <c r="H165" s="202"/>
      <c r="I165" s="202"/>
      <c r="J165" s="202"/>
    </row>
    <row r="166" spans="1:10" s="53" customFormat="1" ht="21" customHeight="1">
      <c r="A166" s="50" t="s">
        <v>360</v>
      </c>
      <c r="B166" s="50"/>
      <c r="C166" s="50" t="s">
        <v>276</v>
      </c>
      <c r="D166" s="50" t="s">
        <v>276</v>
      </c>
      <c r="E166" s="64">
        <f>SUM(E167)</f>
        <v>134</v>
      </c>
      <c r="F166" s="64">
        <f aca="true" t="shared" si="9" ref="F166:G168">SUM(F169,F216)</f>
        <v>4326</v>
      </c>
      <c r="G166" s="64">
        <f t="shared" si="9"/>
        <v>14517</v>
      </c>
      <c r="I166" s="64"/>
      <c r="J166" s="64"/>
    </row>
    <row r="167" spans="1:10" s="53" customFormat="1" ht="21" customHeight="1">
      <c r="A167" s="50"/>
      <c r="B167" s="50"/>
      <c r="C167" s="50" t="s">
        <v>610</v>
      </c>
      <c r="D167" s="65" t="s">
        <v>610</v>
      </c>
      <c r="E167" s="64">
        <f>SUM(E170,E217)</f>
        <v>134</v>
      </c>
      <c r="F167" s="64">
        <f t="shared" si="9"/>
        <v>2329</v>
      </c>
      <c r="G167" s="64">
        <f t="shared" si="9"/>
        <v>8887</v>
      </c>
      <c r="H167" s="94"/>
      <c r="I167" s="64"/>
      <c r="J167" s="64"/>
    </row>
    <row r="168" spans="1:10" s="53" customFormat="1" ht="21" customHeight="1">
      <c r="A168" s="50"/>
      <c r="B168" s="50"/>
      <c r="C168" s="50" t="s">
        <v>289</v>
      </c>
      <c r="D168" s="50" t="s">
        <v>289</v>
      </c>
      <c r="E168" s="56"/>
      <c r="F168" s="64">
        <f t="shared" si="9"/>
        <v>1997</v>
      </c>
      <c r="G168" s="64">
        <f t="shared" si="9"/>
        <v>5630</v>
      </c>
      <c r="I168" s="64"/>
      <c r="J168" s="64"/>
    </row>
    <row r="169" spans="1:10" s="45" customFormat="1" ht="21" customHeight="1">
      <c r="A169" s="42" t="s">
        <v>3920</v>
      </c>
      <c r="B169" s="42"/>
      <c r="C169" s="42" t="s">
        <v>276</v>
      </c>
      <c r="D169" s="42" t="s">
        <v>276</v>
      </c>
      <c r="E169" s="44">
        <f>SUM(E170)</f>
        <v>74</v>
      </c>
      <c r="F169" s="44">
        <f aca="true" t="shared" si="10" ref="F169:G171">SUM(F172+F193)</f>
        <v>3509</v>
      </c>
      <c r="G169" s="44">
        <f t="shared" si="10"/>
        <v>11335</v>
      </c>
      <c r="H169" s="45">
        <v>12896</v>
      </c>
      <c r="I169" s="44"/>
      <c r="J169" s="44"/>
    </row>
    <row r="170" spans="1:10" s="45" customFormat="1" ht="21" customHeight="1">
      <c r="A170" s="42"/>
      <c r="B170" s="42"/>
      <c r="C170" s="42" t="s">
        <v>610</v>
      </c>
      <c r="D170" s="46" t="s">
        <v>610</v>
      </c>
      <c r="E170" s="44">
        <f>SUM(E173)</f>
        <v>74</v>
      </c>
      <c r="F170" s="44">
        <f t="shared" si="10"/>
        <v>1516</v>
      </c>
      <c r="G170" s="44">
        <f t="shared" si="10"/>
        <v>5721</v>
      </c>
      <c r="I170" s="44"/>
      <c r="J170" s="44"/>
    </row>
    <row r="171" spans="1:10" s="45" customFormat="1" ht="21" customHeight="1">
      <c r="A171" s="42"/>
      <c r="B171" s="42"/>
      <c r="C171" s="42" t="s">
        <v>289</v>
      </c>
      <c r="D171" s="42" t="s">
        <v>289</v>
      </c>
      <c r="E171" s="43"/>
      <c r="F171" s="44">
        <f t="shared" si="10"/>
        <v>1993</v>
      </c>
      <c r="G171" s="44">
        <f t="shared" si="10"/>
        <v>5614</v>
      </c>
      <c r="I171" s="44"/>
      <c r="J171" s="44"/>
    </row>
    <row r="172" spans="1:10" s="277" customFormat="1" ht="21">
      <c r="A172" s="273" t="s">
        <v>2805</v>
      </c>
      <c r="B172" s="274"/>
      <c r="C172" s="273"/>
      <c r="D172" s="267" t="s">
        <v>276</v>
      </c>
      <c r="E172" s="274">
        <f>SUM(E173)</f>
        <v>74</v>
      </c>
      <c r="F172" s="351">
        <f>SUM(F175:F181,F184:F192)</f>
        <v>1145</v>
      </c>
      <c r="G172" s="294">
        <f>SUM(G175:G181,G184:G192)</f>
        <v>4727</v>
      </c>
      <c r="H172" s="278">
        <f>SUM(G172+G193)</f>
        <v>11335</v>
      </c>
      <c r="I172" s="294"/>
      <c r="J172" s="294"/>
    </row>
    <row r="173" spans="1:10" s="277" customFormat="1" ht="21">
      <c r="A173" s="273"/>
      <c r="B173" s="274"/>
      <c r="C173" s="273"/>
      <c r="D173" s="267" t="s">
        <v>610</v>
      </c>
      <c r="E173" s="274">
        <f>SUM(E175:E180,E182,E184:E192)</f>
        <v>74</v>
      </c>
      <c r="F173" s="281">
        <f>SUM(F175:F180,F182,F184:F192)</f>
        <v>1144</v>
      </c>
      <c r="G173" s="279">
        <f>SUM(G175:G180,G182,G184:G192)</f>
        <v>4723</v>
      </c>
      <c r="H173" s="278"/>
      <c r="I173" s="279"/>
      <c r="J173" s="279"/>
    </row>
    <row r="174" spans="1:10" s="277" customFormat="1" ht="21">
      <c r="A174" s="273"/>
      <c r="B174" s="274"/>
      <c r="C174" s="273"/>
      <c r="D174" s="267" t="s">
        <v>289</v>
      </c>
      <c r="E174" s="274"/>
      <c r="F174" s="352">
        <f>SUM(F183)</f>
        <v>1</v>
      </c>
      <c r="G174" s="344">
        <f>SUM(G183)</f>
        <v>4</v>
      </c>
      <c r="H174" s="278"/>
      <c r="I174" s="344"/>
      <c r="J174" s="344"/>
    </row>
    <row r="175" spans="1:10" s="178" customFormat="1" ht="21.75">
      <c r="A175" s="339"/>
      <c r="B175" s="202" t="s">
        <v>1226</v>
      </c>
      <c r="C175" s="203" t="s">
        <v>386</v>
      </c>
      <c r="D175" s="203" t="s">
        <v>610</v>
      </c>
      <c r="E175" s="202">
        <v>4</v>
      </c>
      <c r="F175" s="202">
        <v>116</v>
      </c>
      <c r="G175" s="213">
        <f aca="true" t="shared" si="11" ref="G175:G192">SUM(E175*F175)</f>
        <v>464</v>
      </c>
      <c r="H175" s="202" t="s">
        <v>2883</v>
      </c>
      <c r="I175" s="338" t="s">
        <v>3106</v>
      </c>
      <c r="J175" s="338"/>
    </row>
    <row r="176" spans="1:10" s="178" customFormat="1" ht="21.75">
      <c r="A176" s="339"/>
      <c r="B176" s="202" t="s">
        <v>1225</v>
      </c>
      <c r="C176" s="203" t="s">
        <v>1224</v>
      </c>
      <c r="D176" s="203" t="s">
        <v>610</v>
      </c>
      <c r="E176" s="202">
        <v>4</v>
      </c>
      <c r="F176" s="202">
        <v>112</v>
      </c>
      <c r="G176" s="213">
        <f t="shared" si="11"/>
        <v>448</v>
      </c>
      <c r="H176" s="202" t="s">
        <v>2883</v>
      </c>
      <c r="I176" s="338" t="s">
        <v>3106</v>
      </c>
      <c r="J176" s="338"/>
    </row>
    <row r="177" spans="1:10" s="178" customFormat="1" ht="21.75">
      <c r="A177" s="339"/>
      <c r="B177" s="202" t="s">
        <v>1223</v>
      </c>
      <c r="C177" s="203" t="s">
        <v>598</v>
      </c>
      <c r="D177" s="203" t="s">
        <v>610</v>
      </c>
      <c r="E177" s="202">
        <v>4</v>
      </c>
      <c r="F177" s="202">
        <v>122</v>
      </c>
      <c r="G177" s="213">
        <f t="shared" si="11"/>
        <v>488</v>
      </c>
      <c r="H177" s="202" t="s">
        <v>2883</v>
      </c>
      <c r="I177" s="338" t="s">
        <v>3106</v>
      </c>
      <c r="J177" s="338"/>
    </row>
    <row r="178" spans="1:10" s="178" customFormat="1" ht="21.75">
      <c r="A178" s="339"/>
      <c r="B178" s="202" t="s">
        <v>864</v>
      </c>
      <c r="C178" s="203" t="s">
        <v>596</v>
      </c>
      <c r="D178" s="203" t="s">
        <v>610</v>
      </c>
      <c r="E178" s="202">
        <v>4</v>
      </c>
      <c r="F178" s="202">
        <v>6</v>
      </c>
      <c r="G178" s="213">
        <f t="shared" si="11"/>
        <v>24</v>
      </c>
      <c r="H178" s="202" t="s">
        <v>2883</v>
      </c>
      <c r="I178" s="338" t="s">
        <v>3106</v>
      </c>
      <c r="J178" s="338"/>
    </row>
    <row r="179" spans="1:10" s="178" customFormat="1" ht="21.75">
      <c r="A179" s="339"/>
      <c r="B179" s="202" t="s">
        <v>865</v>
      </c>
      <c r="C179" s="203" t="s">
        <v>442</v>
      </c>
      <c r="D179" s="203" t="s">
        <v>610</v>
      </c>
      <c r="E179" s="202">
        <v>4</v>
      </c>
      <c r="F179" s="202">
        <v>116</v>
      </c>
      <c r="G179" s="213">
        <f t="shared" si="11"/>
        <v>464</v>
      </c>
      <c r="H179" s="202" t="s">
        <v>3337</v>
      </c>
      <c r="I179" s="338" t="s">
        <v>3510</v>
      </c>
      <c r="J179" s="338"/>
    </row>
    <row r="180" spans="1:10" s="178" customFormat="1" ht="21.75">
      <c r="A180" s="339"/>
      <c r="B180" s="202" t="s">
        <v>1222</v>
      </c>
      <c r="C180" s="203" t="s">
        <v>1221</v>
      </c>
      <c r="D180" s="203" t="s">
        <v>610</v>
      </c>
      <c r="E180" s="202">
        <v>4</v>
      </c>
      <c r="F180" s="202">
        <v>12</v>
      </c>
      <c r="G180" s="213">
        <f t="shared" si="11"/>
        <v>48</v>
      </c>
      <c r="H180" s="202" t="s">
        <v>2883</v>
      </c>
      <c r="I180" s="338" t="s">
        <v>3511</v>
      </c>
      <c r="J180" s="338"/>
    </row>
    <row r="181" spans="1:10" s="178" customFormat="1" ht="21.75">
      <c r="A181" s="339"/>
      <c r="B181" s="202" t="s">
        <v>1691</v>
      </c>
      <c r="C181" s="203" t="s">
        <v>1690</v>
      </c>
      <c r="D181" s="203" t="s">
        <v>276</v>
      </c>
      <c r="E181" s="202">
        <v>4</v>
      </c>
      <c r="F181" s="202">
        <f>SUM(F182:F183)</f>
        <v>40</v>
      </c>
      <c r="G181" s="213">
        <f t="shared" si="11"/>
        <v>160</v>
      </c>
      <c r="H181" s="202" t="s">
        <v>2883</v>
      </c>
      <c r="I181" s="338" t="s">
        <v>3511</v>
      </c>
      <c r="J181" s="338"/>
    </row>
    <row r="182" spans="1:10" s="178" customFormat="1" ht="21.75">
      <c r="A182" s="339"/>
      <c r="B182" s="202"/>
      <c r="C182" s="203"/>
      <c r="D182" s="203" t="s">
        <v>610</v>
      </c>
      <c r="E182" s="202">
        <v>4</v>
      </c>
      <c r="F182" s="202">
        <v>39</v>
      </c>
      <c r="G182" s="213">
        <f t="shared" si="11"/>
        <v>156</v>
      </c>
      <c r="H182" s="202"/>
      <c r="I182" s="213"/>
      <c r="J182" s="213"/>
    </row>
    <row r="183" spans="1:10" s="178" customFormat="1" ht="21.75">
      <c r="A183" s="339"/>
      <c r="B183" s="202"/>
      <c r="C183" s="203"/>
      <c r="D183" s="203" t="s">
        <v>289</v>
      </c>
      <c r="E183" s="202">
        <v>4</v>
      </c>
      <c r="F183" s="202">
        <v>1</v>
      </c>
      <c r="G183" s="213">
        <f t="shared" si="11"/>
        <v>4</v>
      </c>
      <c r="H183" s="202"/>
      <c r="I183" s="213"/>
      <c r="J183" s="213"/>
    </row>
    <row r="184" spans="1:10" s="178" customFormat="1" ht="21.75">
      <c r="A184" s="339"/>
      <c r="B184" s="202" t="s">
        <v>1459</v>
      </c>
      <c r="C184" s="203" t="s">
        <v>601</v>
      </c>
      <c r="D184" s="203" t="s">
        <v>610</v>
      </c>
      <c r="E184" s="202">
        <v>4</v>
      </c>
      <c r="F184" s="202">
        <v>11</v>
      </c>
      <c r="G184" s="213">
        <f t="shared" si="11"/>
        <v>44</v>
      </c>
      <c r="H184" s="202" t="s">
        <v>2883</v>
      </c>
      <c r="I184" s="338" t="s">
        <v>3106</v>
      </c>
      <c r="J184" s="338"/>
    </row>
    <row r="185" spans="1:10" s="178" customFormat="1" ht="21.75">
      <c r="A185" s="339"/>
      <c r="B185" s="202" t="s">
        <v>1689</v>
      </c>
      <c r="C185" s="203" t="s">
        <v>600</v>
      </c>
      <c r="D185" s="203" t="s">
        <v>610</v>
      </c>
      <c r="E185" s="202">
        <v>4</v>
      </c>
      <c r="F185" s="202">
        <v>104</v>
      </c>
      <c r="G185" s="213">
        <f t="shared" si="11"/>
        <v>416</v>
      </c>
      <c r="H185" s="202" t="s">
        <v>2883</v>
      </c>
      <c r="I185" s="338" t="s">
        <v>3106</v>
      </c>
      <c r="J185" s="338"/>
    </row>
    <row r="186" spans="1:10" s="178" customFormat="1" ht="21.75">
      <c r="A186" s="339"/>
      <c r="B186" s="202" t="s">
        <v>1688</v>
      </c>
      <c r="C186" s="203" t="s">
        <v>1687</v>
      </c>
      <c r="D186" s="203" t="s">
        <v>610</v>
      </c>
      <c r="E186" s="202">
        <v>4</v>
      </c>
      <c r="F186" s="202">
        <v>106</v>
      </c>
      <c r="G186" s="213">
        <f t="shared" si="11"/>
        <v>424</v>
      </c>
      <c r="H186" s="202" t="s">
        <v>2963</v>
      </c>
      <c r="I186" s="338" t="s">
        <v>3510</v>
      </c>
      <c r="J186" s="338"/>
    </row>
    <row r="187" spans="1:10" s="178" customFormat="1" ht="21.75">
      <c r="A187" s="339"/>
      <c r="B187" s="202" t="s">
        <v>1686</v>
      </c>
      <c r="C187" s="203" t="s">
        <v>1685</v>
      </c>
      <c r="D187" s="203" t="s">
        <v>610</v>
      </c>
      <c r="E187" s="202">
        <v>4</v>
      </c>
      <c r="F187" s="202">
        <v>38</v>
      </c>
      <c r="G187" s="213">
        <f t="shared" si="11"/>
        <v>152</v>
      </c>
      <c r="H187" s="202" t="s">
        <v>2883</v>
      </c>
      <c r="I187" s="338" t="s">
        <v>3511</v>
      </c>
      <c r="J187" s="338"/>
    </row>
    <row r="188" spans="1:10" s="178" customFormat="1" ht="21.75">
      <c r="A188" s="339"/>
      <c r="B188" s="202" t="s">
        <v>1684</v>
      </c>
      <c r="C188" s="203" t="s">
        <v>39</v>
      </c>
      <c r="D188" s="203" t="s">
        <v>610</v>
      </c>
      <c r="E188" s="202">
        <v>4</v>
      </c>
      <c r="F188" s="202">
        <v>19</v>
      </c>
      <c r="G188" s="213">
        <f t="shared" si="11"/>
        <v>76</v>
      </c>
      <c r="H188" s="202" t="s">
        <v>3164</v>
      </c>
      <c r="I188" s="338" t="s">
        <v>3510</v>
      </c>
      <c r="J188" s="338"/>
    </row>
    <row r="189" spans="1:10" s="178" customFormat="1" ht="21.75">
      <c r="A189" s="339"/>
      <c r="B189" s="202" t="s">
        <v>1683</v>
      </c>
      <c r="C189" s="203" t="s">
        <v>629</v>
      </c>
      <c r="D189" s="203" t="s">
        <v>610</v>
      </c>
      <c r="E189" s="202">
        <v>10</v>
      </c>
      <c r="F189" s="202">
        <v>63</v>
      </c>
      <c r="G189" s="213">
        <f t="shared" si="11"/>
        <v>630</v>
      </c>
      <c r="H189" s="202" t="s">
        <v>2886</v>
      </c>
      <c r="I189" s="338" t="s">
        <v>3110</v>
      </c>
      <c r="J189" s="338"/>
    </row>
    <row r="190" spans="1:10" s="178" customFormat="1" ht="21.75">
      <c r="A190" s="339"/>
      <c r="B190" s="202" t="s">
        <v>2318</v>
      </c>
      <c r="C190" s="203" t="s">
        <v>1954</v>
      </c>
      <c r="D190" s="203" t="s">
        <v>610</v>
      </c>
      <c r="E190" s="202">
        <v>10</v>
      </c>
      <c r="F190" s="202">
        <v>7</v>
      </c>
      <c r="G190" s="213">
        <f t="shared" si="11"/>
        <v>70</v>
      </c>
      <c r="H190" s="202" t="s">
        <v>2886</v>
      </c>
      <c r="I190" s="338" t="s">
        <v>3110</v>
      </c>
      <c r="J190" s="338"/>
    </row>
    <row r="191" spans="1:10" s="178" customFormat="1" ht="21.75">
      <c r="A191" s="339"/>
      <c r="B191" s="202" t="s">
        <v>3336</v>
      </c>
      <c r="C191" s="203" t="s">
        <v>2543</v>
      </c>
      <c r="D191" s="203" t="s">
        <v>610</v>
      </c>
      <c r="E191" s="202">
        <v>3</v>
      </c>
      <c r="F191" s="202">
        <v>137</v>
      </c>
      <c r="G191" s="213">
        <f t="shared" si="11"/>
        <v>411</v>
      </c>
      <c r="H191" s="202" t="s">
        <v>3018</v>
      </c>
      <c r="I191" s="338" t="s">
        <v>3106</v>
      </c>
      <c r="J191" s="338"/>
    </row>
    <row r="192" spans="1:10" s="178" customFormat="1" ht="21.75">
      <c r="A192" s="339"/>
      <c r="B192" s="202" t="s">
        <v>3335</v>
      </c>
      <c r="C192" s="203" t="s">
        <v>3334</v>
      </c>
      <c r="D192" s="203" t="s">
        <v>610</v>
      </c>
      <c r="E192" s="202">
        <v>3</v>
      </c>
      <c r="F192" s="202">
        <v>136</v>
      </c>
      <c r="G192" s="213">
        <f t="shared" si="11"/>
        <v>408</v>
      </c>
      <c r="H192" s="202" t="s">
        <v>3018</v>
      </c>
      <c r="I192" s="338" t="s">
        <v>3106</v>
      </c>
      <c r="J192" s="338"/>
    </row>
    <row r="193" spans="1:10" s="349" customFormat="1" ht="21">
      <c r="A193" s="346" t="s">
        <v>3381</v>
      </c>
      <c r="B193" s="347"/>
      <c r="C193" s="346" t="s">
        <v>3509</v>
      </c>
      <c r="D193" s="267" t="s">
        <v>276</v>
      </c>
      <c r="E193" s="394">
        <f>SUM(E194)</f>
        <v>24</v>
      </c>
      <c r="F193" s="395">
        <f>SUM(F196:F197,F200:F201,F204,F207,F210,F213)</f>
        <v>2364</v>
      </c>
      <c r="G193" s="395">
        <f>SUM(G196:G197,G200:G201,G204,G207,G210,G213)</f>
        <v>6608</v>
      </c>
      <c r="I193" s="395"/>
      <c r="J193" s="395"/>
    </row>
    <row r="194" spans="1:10" s="349" customFormat="1" ht="21">
      <c r="A194" s="346"/>
      <c r="B194" s="347"/>
      <c r="C194" s="346"/>
      <c r="D194" s="267" t="s">
        <v>610</v>
      </c>
      <c r="E194" s="394">
        <f>SUM(E196,E198,E200,E202,E205,E208,E211,E214)</f>
        <v>24</v>
      </c>
      <c r="F194" s="396">
        <f>SUM(F196,F198,F202,F205,F208,F211,F214)</f>
        <v>372</v>
      </c>
      <c r="G194" s="396">
        <f>SUM(G196,G198,G202,G205,G208,G211,G214)</f>
        <v>998</v>
      </c>
      <c r="I194" s="396"/>
      <c r="J194" s="396"/>
    </row>
    <row r="195" spans="1:10" s="349" customFormat="1" ht="21">
      <c r="A195" s="346"/>
      <c r="B195" s="347"/>
      <c r="C195" s="346"/>
      <c r="D195" s="267" t="s">
        <v>289</v>
      </c>
      <c r="E195" s="394"/>
      <c r="F195" s="396">
        <f>SUM(F199,F200,F203,F206,F209,F212,F215)</f>
        <v>1992</v>
      </c>
      <c r="G195" s="396">
        <f>SUM(G199,G200,G203,G206,G209,G212,G215)</f>
        <v>5610</v>
      </c>
      <c r="I195" s="396"/>
      <c r="J195" s="396"/>
    </row>
    <row r="196" spans="1:10" s="184" customFormat="1" ht="21.75">
      <c r="A196" s="345"/>
      <c r="B196" s="220" t="s">
        <v>446</v>
      </c>
      <c r="C196" s="218" t="s">
        <v>445</v>
      </c>
      <c r="D196" s="218" t="s">
        <v>610</v>
      </c>
      <c r="E196" s="217">
        <v>4</v>
      </c>
      <c r="F196" s="260">
        <v>40</v>
      </c>
      <c r="G196" s="260">
        <f aca="true" t="shared" si="12" ref="G196:G215">SUM(E196*F196)</f>
        <v>160</v>
      </c>
      <c r="H196" s="219" t="s">
        <v>3126</v>
      </c>
      <c r="I196" s="338" t="s">
        <v>3512</v>
      </c>
      <c r="J196" s="338"/>
    </row>
    <row r="197" spans="1:10" s="184" customFormat="1" ht="21.75">
      <c r="A197" s="345"/>
      <c r="B197" s="220" t="s">
        <v>388</v>
      </c>
      <c r="C197" s="218" t="s">
        <v>387</v>
      </c>
      <c r="D197" s="218" t="s">
        <v>276</v>
      </c>
      <c r="E197" s="217">
        <v>4</v>
      </c>
      <c r="F197" s="260">
        <f>SUM(F198:F199)</f>
        <v>646</v>
      </c>
      <c r="G197" s="260">
        <f t="shared" si="12"/>
        <v>2584</v>
      </c>
      <c r="H197" s="219" t="s">
        <v>3126</v>
      </c>
      <c r="I197" s="338" t="s">
        <v>3512</v>
      </c>
      <c r="J197" s="338"/>
    </row>
    <row r="198" spans="1:10" s="184" customFormat="1" ht="21.75">
      <c r="A198" s="345"/>
      <c r="B198" s="220"/>
      <c r="C198" s="218"/>
      <c r="D198" s="218" t="s">
        <v>610</v>
      </c>
      <c r="E198" s="217">
        <v>4</v>
      </c>
      <c r="F198" s="260">
        <v>11</v>
      </c>
      <c r="G198" s="260">
        <f t="shared" si="12"/>
        <v>44</v>
      </c>
      <c r="H198" s="219"/>
      <c r="I198" s="260"/>
      <c r="J198" s="260"/>
    </row>
    <row r="199" spans="1:10" s="184" customFormat="1" ht="21.75">
      <c r="A199" s="345"/>
      <c r="B199" s="220"/>
      <c r="C199" s="218"/>
      <c r="D199" s="218" t="s">
        <v>289</v>
      </c>
      <c r="E199" s="217">
        <v>4</v>
      </c>
      <c r="F199" s="260">
        <v>635</v>
      </c>
      <c r="G199" s="260">
        <f t="shared" si="12"/>
        <v>2540</v>
      </c>
      <c r="H199" s="219"/>
      <c r="I199" s="260"/>
      <c r="J199" s="260"/>
    </row>
    <row r="200" spans="1:10" s="184" customFormat="1" ht="21.75">
      <c r="A200" s="345"/>
      <c r="B200" s="220" t="s">
        <v>788</v>
      </c>
      <c r="C200" s="218" t="s">
        <v>787</v>
      </c>
      <c r="D200" s="218" t="s">
        <v>289</v>
      </c>
      <c r="E200" s="217">
        <v>4</v>
      </c>
      <c r="F200" s="260">
        <v>80</v>
      </c>
      <c r="G200" s="260">
        <f t="shared" si="12"/>
        <v>320</v>
      </c>
      <c r="H200" s="219" t="s">
        <v>3126</v>
      </c>
      <c r="I200" s="338" t="s">
        <v>3512</v>
      </c>
      <c r="J200" s="338"/>
    </row>
    <row r="201" spans="1:10" s="184" customFormat="1" ht="21.75">
      <c r="A201" s="345"/>
      <c r="B201" s="220" t="s">
        <v>573</v>
      </c>
      <c r="C201" s="218" t="s">
        <v>574</v>
      </c>
      <c r="D201" s="218" t="s">
        <v>276</v>
      </c>
      <c r="E201" s="217">
        <v>4</v>
      </c>
      <c r="F201" s="260">
        <f>SUM(F202:F203)</f>
        <v>16</v>
      </c>
      <c r="G201" s="260">
        <f t="shared" si="12"/>
        <v>64</v>
      </c>
      <c r="H201" s="219" t="s">
        <v>3126</v>
      </c>
      <c r="I201" s="338" t="s">
        <v>3512</v>
      </c>
      <c r="J201" s="338"/>
    </row>
    <row r="202" spans="1:10" s="184" customFormat="1" ht="21.75">
      <c r="A202" s="345"/>
      <c r="B202" s="220"/>
      <c r="C202" s="218"/>
      <c r="D202" s="218" t="s">
        <v>610</v>
      </c>
      <c r="E202" s="217">
        <v>4</v>
      </c>
      <c r="F202" s="260">
        <v>1</v>
      </c>
      <c r="G202" s="260">
        <f t="shared" si="12"/>
        <v>4</v>
      </c>
      <c r="H202" s="219"/>
      <c r="I202" s="260"/>
      <c r="J202" s="260"/>
    </row>
    <row r="203" spans="1:10" s="184" customFormat="1" ht="21.75">
      <c r="A203" s="345"/>
      <c r="B203" s="220"/>
      <c r="C203" s="218"/>
      <c r="D203" s="218" t="s">
        <v>289</v>
      </c>
      <c r="E203" s="217">
        <v>4</v>
      </c>
      <c r="F203" s="260">
        <v>15</v>
      </c>
      <c r="G203" s="260">
        <f t="shared" si="12"/>
        <v>60</v>
      </c>
      <c r="H203" s="219"/>
      <c r="I203" s="260"/>
      <c r="J203" s="260"/>
    </row>
    <row r="204" spans="1:10" s="184" customFormat="1" ht="21.75">
      <c r="A204" s="345"/>
      <c r="B204" s="220" t="s">
        <v>2658</v>
      </c>
      <c r="C204" s="218" t="s">
        <v>3351</v>
      </c>
      <c r="D204" s="218" t="s">
        <v>276</v>
      </c>
      <c r="E204" s="217">
        <v>4</v>
      </c>
      <c r="F204" s="260">
        <f>SUM(F205:F206)</f>
        <v>211</v>
      </c>
      <c r="G204" s="260">
        <f t="shared" si="12"/>
        <v>844</v>
      </c>
      <c r="H204" s="219" t="s">
        <v>3126</v>
      </c>
      <c r="I204" s="389" t="s">
        <v>3388</v>
      </c>
      <c r="J204" s="389"/>
    </row>
    <row r="205" spans="1:10" s="184" customFormat="1" ht="21" customHeight="1">
      <c r="A205" s="345"/>
      <c r="B205" s="220"/>
      <c r="C205" s="218" t="s">
        <v>3352</v>
      </c>
      <c r="D205" s="218" t="s">
        <v>610</v>
      </c>
      <c r="E205" s="217">
        <v>4</v>
      </c>
      <c r="F205" s="260">
        <v>81</v>
      </c>
      <c r="G205" s="260">
        <f t="shared" si="12"/>
        <v>324</v>
      </c>
      <c r="H205" s="219" t="s">
        <v>3120</v>
      </c>
      <c r="I205" s="260"/>
      <c r="J205" s="260"/>
    </row>
    <row r="206" spans="1:10" s="184" customFormat="1" ht="21.75">
      <c r="A206" s="345"/>
      <c r="B206" s="220"/>
      <c r="C206" s="218"/>
      <c r="D206" s="218" t="s">
        <v>289</v>
      </c>
      <c r="E206" s="217">
        <v>4</v>
      </c>
      <c r="F206" s="260">
        <v>130</v>
      </c>
      <c r="G206" s="260">
        <f t="shared" si="12"/>
        <v>520</v>
      </c>
      <c r="H206" s="219"/>
      <c r="I206" s="260"/>
      <c r="J206" s="260"/>
    </row>
    <row r="207" spans="1:10" s="184" customFormat="1" ht="21.75">
      <c r="A207" s="345"/>
      <c r="B207" s="220" t="s">
        <v>3054</v>
      </c>
      <c r="C207" s="218" t="s">
        <v>3053</v>
      </c>
      <c r="D207" s="218" t="s">
        <v>276</v>
      </c>
      <c r="E207" s="217">
        <v>0</v>
      </c>
      <c r="F207" s="260">
        <f>SUM(F208:F209)</f>
        <v>53</v>
      </c>
      <c r="G207" s="260">
        <f t="shared" si="12"/>
        <v>0</v>
      </c>
      <c r="H207" s="219" t="s">
        <v>3124</v>
      </c>
      <c r="I207" s="389" t="s">
        <v>3388</v>
      </c>
      <c r="J207" s="389"/>
    </row>
    <row r="208" spans="1:10" s="184" customFormat="1" ht="21.75">
      <c r="A208" s="345"/>
      <c r="B208" s="220"/>
      <c r="C208" s="218"/>
      <c r="D208" s="218" t="s">
        <v>610</v>
      </c>
      <c r="E208" s="217">
        <v>0</v>
      </c>
      <c r="F208" s="260">
        <v>6</v>
      </c>
      <c r="G208" s="260">
        <f t="shared" si="12"/>
        <v>0</v>
      </c>
      <c r="H208" s="219"/>
      <c r="I208" s="260"/>
      <c r="J208" s="260"/>
    </row>
    <row r="209" spans="1:10" s="184" customFormat="1" ht="21.75">
      <c r="A209" s="345"/>
      <c r="B209" s="220"/>
      <c r="C209" s="218"/>
      <c r="D209" s="218" t="s">
        <v>289</v>
      </c>
      <c r="E209" s="217">
        <v>0</v>
      </c>
      <c r="F209" s="260">
        <v>47</v>
      </c>
      <c r="G209" s="260">
        <f t="shared" si="12"/>
        <v>0</v>
      </c>
      <c r="H209" s="219"/>
      <c r="I209" s="260"/>
      <c r="J209" s="260"/>
    </row>
    <row r="210" spans="1:10" s="184" customFormat="1" ht="21.75">
      <c r="A210" s="345"/>
      <c r="B210" s="220" t="s">
        <v>3052</v>
      </c>
      <c r="C210" s="218" t="s">
        <v>3051</v>
      </c>
      <c r="D210" s="218" t="s">
        <v>276</v>
      </c>
      <c r="E210" s="217">
        <v>2</v>
      </c>
      <c r="F210" s="260">
        <f>SUM(F211:F212)</f>
        <v>281</v>
      </c>
      <c r="G210" s="260">
        <f t="shared" si="12"/>
        <v>562</v>
      </c>
      <c r="H210" s="219" t="s">
        <v>3035</v>
      </c>
      <c r="I210" s="389" t="s">
        <v>3388</v>
      </c>
      <c r="J210" s="389"/>
    </row>
    <row r="211" spans="1:10" s="184" customFormat="1" ht="21.75">
      <c r="A211" s="345"/>
      <c r="B211" s="220"/>
      <c r="C211" s="218"/>
      <c r="D211" s="218" t="s">
        <v>610</v>
      </c>
      <c r="E211" s="217">
        <v>2</v>
      </c>
      <c r="F211" s="260">
        <v>25</v>
      </c>
      <c r="G211" s="260">
        <f t="shared" si="12"/>
        <v>50</v>
      </c>
      <c r="H211" s="219"/>
      <c r="I211" s="260"/>
      <c r="J211" s="260"/>
    </row>
    <row r="212" spans="1:10" s="184" customFormat="1" ht="21.75">
      <c r="A212" s="345"/>
      <c r="B212" s="220"/>
      <c r="C212" s="218"/>
      <c r="D212" s="218" t="s">
        <v>289</v>
      </c>
      <c r="E212" s="217">
        <v>2</v>
      </c>
      <c r="F212" s="260">
        <v>256</v>
      </c>
      <c r="G212" s="260">
        <f t="shared" si="12"/>
        <v>512</v>
      </c>
      <c r="H212" s="219"/>
      <c r="I212" s="260"/>
      <c r="J212" s="260"/>
    </row>
    <row r="213" spans="1:10" s="184" customFormat="1" ht="21.75">
      <c r="A213" s="345"/>
      <c r="B213" s="220" t="s">
        <v>3354</v>
      </c>
      <c r="C213" s="218" t="s">
        <v>3353</v>
      </c>
      <c r="D213" s="218" t="s">
        <v>276</v>
      </c>
      <c r="E213" s="217">
        <v>2</v>
      </c>
      <c r="F213" s="260">
        <f>SUM(F214:F215)</f>
        <v>1037</v>
      </c>
      <c r="G213" s="260">
        <f t="shared" si="12"/>
        <v>2074</v>
      </c>
      <c r="H213" s="219" t="s">
        <v>3035</v>
      </c>
      <c r="I213" s="389" t="s">
        <v>3388</v>
      </c>
      <c r="J213" s="389"/>
    </row>
    <row r="214" spans="1:10" s="184" customFormat="1" ht="21.75">
      <c r="A214" s="345"/>
      <c r="B214" s="220"/>
      <c r="C214" s="218"/>
      <c r="D214" s="218" t="s">
        <v>610</v>
      </c>
      <c r="E214" s="217">
        <v>2</v>
      </c>
      <c r="F214" s="260">
        <v>208</v>
      </c>
      <c r="G214" s="260">
        <f t="shared" si="12"/>
        <v>416</v>
      </c>
      <c r="H214" s="219"/>
      <c r="I214" s="260"/>
      <c r="J214" s="260"/>
    </row>
    <row r="215" spans="1:10" s="184" customFormat="1" ht="21.75">
      <c r="A215" s="345"/>
      <c r="B215" s="220"/>
      <c r="C215" s="218"/>
      <c r="D215" s="218" t="s">
        <v>289</v>
      </c>
      <c r="E215" s="217">
        <v>2</v>
      </c>
      <c r="F215" s="260">
        <v>829</v>
      </c>
      <c r="G215" s="260">
        <f t="shared" si="12"/>
        <v>1658</v>
      </c>
      <c r="H215" s="219"/>
      <c r="I215" s="260"/>
      <c r="J215" s="260"/>
    </row>
    <row r="216" spans="1:10" s="45" customFormat="1" ht="21" customHeight="1">
      <c r="A216" s="42" t="s">
        <v>362</v>
      </c>
      <c r="B216" s="42"/>
      <c r="C216" s="42" t="s">
        <v>276</v>
      </c>
      <c r="D216" s="42" t="s">
        <v>276</v>
      </c>
      <c r="E216" s="44">
        <f>SUM(E217)</f>
        <v>60</v>
      </c>
      <c r="F216" s="44">
        <f>SUM(F219,F222:F235)</f>
        <v>817</v>
      </c>
      <c r="G216" s="44">
        <f>SUM(G219,G222:G235)</f>
        <v>3182</v>
      </c>
      <c r="I216" s="44"/>
      <c r="J216" s="44"/>
    </row>
    <row r="217" spans="1:10" s="45" customFormat="1" ht="21" customHeight="1">
      <c r="A217" s="42"/>
      <c r="B217" s="42"/>
      <c r="C217" s="42" t="s">
        <v>610</v>
      </c>
      <c r="D217" s="46" t="s">
        <v>610</v>
      </c>
      <c r="E217" s="44">
        <f>SUM(E220,E222:E235)</f>
        <v>60</v>
      </c>
      <c r="F217" s="44">
        <f>SUM(F220,F222:F235)</f>
        <v>813</v>
      </c>
      <c r="G217" s="44">
        <f>SUM(G220,G222:G235)</f>
        <v>3166</v>
      </c>
      <c r="I217" s="44"/>
      <c r="J217" s="44"/>
    </row>
    <row r="218" spans="1:10" s="45" customFormat="1" ht="21" customHeight="1">
      <c r="A218" s="42"/>
      <c r="B218" s="42"/>
      <c r="C218" s="42" t="s">
        <v>289</v>
      </c>
      <c r="D218" s="42" t="s">
        <v>289</v>
      </c>
      <c r="E218" s="43"/>
      <c r="F218" s="44">
        <f>SUM(F221)</f>
        <v>4</v>
      </c>
      <c r="G218" s="44">
        <f>SUM(G221)</f>
        <v>16</v>
      </c>
      <c r="I218" s="44"/>
      <c r="J218" s="44"/>
    </row>
    <row r="219" spans="1:10" s="178" customFormat="1" ht="21.75">
      <c r="A219" s="339"/>
      <c r="B219" s="202" t="s">
        <v>860</v>
      </c>
      <c r="C219" s="203" t="s">
        <v>390</v>
      </c>
      <c r="D219" s="203" t="s">
        <v>276</v>
      </c>
      <c r="E219" s="202">
        <v>4</v>
      </c>
      <c r="F219" s="202">
        <f>SUM(F220:F221)</f>
        <v>14</v>
      </c>
      <c r="G219" s="213">
        <f aca="true" t="shared" si="13" ref="G219:G242">SUM(E219*F219)</f>
        <v>56</v>
      </c>
      <c r="H219" s="202" t="s">
        <v>3126</v>
      </c>
      <c r="I219" s="338" t="s">
        <v>3106</v>
      </c>
      <c r="J219" s="338"/>
    </row>
    <row r="220" spans="1:10" s="178" customFormat="1" ht="21.75">
      <c r="A220" s="339"/>
      <c r="B220" s="202"/>
      <c r="C220" s="203"/>
      <c r="D220" s="203" t="s">
        <v>610</v>
      </c>
      <c r="E220" s="202">
        <v>4</v>
      </c>
      <c r="F220" s="202">
        <v>10</v>
      </c>
      <c r="G220" s="213">
        <f t="shared" si="13"/>
        <v>40</v>
      </c>
      <c r="H220" s="202"/>
      <c r="I220" s="213"/>
      <c r="J220" s="213"/>
    </row>
    <row r="221" spans="1:10" s="178" customFormat="1" ht="21.75">
      <c r="A221" s="339"/>
      <c r="B221" s="202"/>
      <c r="C221" s="203"/>
      <c r="D221" s="203" t="s">
        <v>289</v>
      </c>
      <c r="E221" s="202">
        <v>4</v>
      </c>
      <c r="F221" s="202">
        <v>4</v>
      </c>
      <c r="G221" s="213">
        <f t="shared" si="13"/>
        <v>16</v>
      </c>
      <c r="H221" s="202"/>
      <c r="I221" s="338"/>
      <c r="J221" s="338"/>
    </row>
    <row r="222" spans="1:10" s="178" customFormat="1" ht="21.75">
      <c r="A222" s="339"/>
      <c r="B222" s="202" t="s">
        <v>858</v>
      </c>
      <c r="C222" s="203" t="s">
        <v>857</v>
      </c>
      <c r="D222" s="203" t="s">
        <v>610</v>
      </c>
      <c r="E222" s="202">
        <v>2</v>
      </c>
      <c r="F222" s="202">
        <v>8</v>
      </c>
      <c r="G222" s="213">
        <f t="shared" si="13"/>
        <v>16</v>
      </c>
      <c r="H222" s="202" t="s">
        <v>2885</v>
      </c>
      <c r="I222" s="338" t="s">
        <v>3106</v>
      </c>
      <c r="J222" s="338"/>
    </row>
    <row r="223" spans="1:10" s="178" customFormat="1" ht="21.75">
      <c r="A223" s="339"/>
      <c r="B223" s="202" t="s">
        <v>1220</v>
      </c>
      <c r="C223" s="203" t="s">
        <v>447</v>
      </c>
      <c r="D223" s="203" t="s">
        <v>610</v>
      </c>
      <c r="E223" s="202">
        <v>4</v>
      </c>
      <c r="F223" s="202">
        <v>70</v>
      </c>
      <c r="G223" s="213">
        <f t="shared" si="13"/>
        <v>280</v>
      </c>
      <c r="H223" s="202" t="s">
        <v>3126</v>
      </c>
      <c r="I223" s="338" t="s">
        <v>3106</v>
      </c>
      <c r="J223" s="338"/>
    </row>
    <row r="224" spans="1:10" s="178" customFormat="1" ht="21.75">
      <c r="A224" s="339"/>
      <c r="B224" s="202" t="s">
        <v>1219</v>
      </c>
      <c r="C224" s="203" t="s">
        <v>1218</v>
      </c>
      <c r="D224" s="203" t="s">
        <v>610</v>
      </c>
      <c r="E224" s="202">
        <v>2</v>
      </c>
      <c r="F224" s="202">
        <v>77</v>
      </c>
      <c r="G224" s="213">
        <f t="shared" si="13"/>
        <v>154</v>
      </c>
      <c r="H224" s="202" t="s">
        <v>2885</v>
      </c>
      <c r="I224" s="338" t="s">
        <v>3106</v>
      </c>
      <c r="J224" s="338"/>
    </row>
    <row r="225" spans="1:10" s="178" customFormat="1" ht="21.75">
      <c r="A225" s="339"/>
      <c r="B225" s="202" t="s">
        <v>1217</v>
      </c>
      <c r="C225" s="203" t="s">
        <v>1216</v>
      </c>
      <c r="D225" s="203" t="s">
        <v>610</v>
      </c>
      <c r="E225" s="202">
        <v>4</v>
      </c>
      <c r="F225" s="202">
        <v>70</v>
      </c>
      <c r="G225" s="213">
        <f t="shared" si="13"/>
        <v>280</v>
      </c>
      <c r="H225" s="202" t="s">
        <v>3126</v>
      </c>
      <c r="I225" s="338" t="s">
        <v>3106</v>
      </c>
      <c r="J225" s="338"/>
    </row>
    <row r="226" spans="1:10" s="178" customFormat="1" ht="21.75">
      <c r="A226" s="339"/>
      <c r="B226" s="202" t="s">
        <v>1215</v>
      </c>
      <c r="C226" s="203" t="s">
        <v>593</v>
      </c>
      <c r="D226" s="203" t="s">
        <v>610</v>
      </c>
      <c r="E226" s="202">
        <v>4</v>
      </c>
      <c r="F226" s="202">
        <v>65</v>
      </c>
      <c r="G226" s="213">
        <f t="shared" si="13"/>
        <v>260</v>
      </c>
      <c r="H226" s="202" t="s">
        <v>2883</v>
      </c>
      <c r="I226" s="338" t="s">
        <v>3389</v>
      </c>
      <c r="J226" s="338"/>
    </row>
    <row r="227" spans="1:10" s="178" customFormat="1" ht="21.75">
      <c r="A227" s="339"/>
      <c r="B227" s="202" t="s">
        <v>1682</v>
      </c>
      <c r="C227" s="203" t="s">
        <v>389</v>
      </c>
      <c r="D227" s="203" t="s">
        <v>610</v>
      </c>
      <c r="E227" s="202">
        <v>4</v>
      </c>
      <c r="F227" s="202">
        <v>40</v>
      </c>
      <c r="G227" s="213">
        <f t="shared" si="13"/>
        <v>160</v>
      </c>
      <c r="H227" s="202" t="s">
        <v>3126</v>
      </c>
      <c r="I227" s="338" t="s">
        <v>3389</v>
      </c>
      <c r="J227" s="338"/>
    </row>
    <row r="228" spans="1:10" s="178" customFormat="1" ht="21.75">
      <c r="A228" s="339"/>
      <c r="B228" s="202" t="s">
        <v>2944</v>
      </c>
      <c r="C228" s="203" t="s">
        <v>2943</v>
      </c>
      <c r="D228" s="203" t="s">
        <v>610</v>
      </c>
      <c r="E228" s="202">
        <v>4</v>
      </c>
      <c r="F228" s="202">
        <v>32</v>
      </c>
      <c r="G228" s="213">
        <f t="shared" si="13"/>
        <v>128</v>
      </c>
      <c r="H228" s="202" t="s">
        <v>2883</v>
      </c>
      <c r="I228" s="338" t="s">
        <v>3389</v>
      </c>
      <c r="J228" s="338"/>
    </row>
    <row r="229" spans="1:10" s="178" customFormat="1" ht="21.75">
      <c r="A229" s="339"/>
      <c r="B229" s="202" t="s">
        <v>1681</v>
      </c>
      <c r="C229" s="203" t="s">
        <v>1680</v>
      </c>
      <c r="D229" s="203" t="s">
        <v>610</v>
      </c>
      <c r="E229" s="202">
        <v>4</v>
      </c>
      <c r="F229" s="202">
        <v>86</v>
      </c>
      <c r="G229" s="213">
        <f t="shared" si="13"/>
        <v>344</v>
      </c>
      <c r="H229" s="202" t="s">
        <v>3126</v>
      </c>
      <c r="I229" s="338" t="s">
        <v>3106</v>
      </c>
      <c r="J229" s="338"/>
    </row>
    <row r="230" spans="1:10" s="178" customFormat="1" ht="21.75">
      <c r="A230" s="339"/>
      <c r="B230" s="202" t="s">
        <v>1679</v>
      </c>
      <c r="C230" s="203" t="s">
        <v>1678</v>
      </c>
      <c r="D230" s="203" t="s">
        <v>610</v>
      </c>
      <c r="E230" s="202">
        <v>4</v>
      </c>
      <c r="F230" s="202">
        <v>85</v>
      </c>
      <c r="G230" s="213">
        <f t="shared" si="13"/>
        <v>340</v>
      </c>
      <c r="H230" s="202" t="s">
        <v>3126</v>
      </c>
      <c r="I230" s="338" t="s">
        <v>3106</v>
      </c>
      <c r="J230" s="338"/>
    </row>
    <row r="231" spans="1:10" s="178" customFormat="1" ht="21.75">
      <c r="A231" s="339"/>
      <c r="B231" s="202" t="s">
        <v>1677</v>
      </c>
      <c r="C231" s="203" t="s">
        <v>1676</v>
      </c>
      <c r="D231" s="203" t="s">
        <v>610</v>
      </c>
      <c r="E231" s="202">
        <v>4</v>
      </c>
      <c r="F231" s="202">
        <v>87</v>
      </c>
      <c r="G231" s="213">
        <f t="shared" si="13"/>
        <v>348</v>
      </c>
      <c r="H231" s="202" t="s">
        <v>3126</v>
      </c>
      <c r="I231" s="338" t="s">
        <v>3106</v>
      </c>
      <c r="J231" s="338"/>
    </row>
    <row r="232" spans="1:10" s="178" customFormat="1" ht="21.75">
      <c r="A232" s="339"/>
      <c r="B232" s="202" t="s">
        <v>2631</v>
      </c>
      <c r="C232" s="203" t="s">
        <v>2632</v>
      </c>
      <c r="D232" s="203" t="s">
        <v>610</v>
      </c>
      <c r="E232" s="202">
        <v>4</v>
      </c>
      <c r="F232" s="202">
        <v>33</v>
      </c>
      <c r="G232" s="213">
        <f t="shared" si="13"/>
        <v>132</v>
      </c>
      <c r="H232" s="202" t="s">
        <v>3126</v>
      </c>
      <c r="I232" s="338" t="s">
        <v>3389</v>
      </c>
      <c r="J232" s="338"/>
    </row>
    <row r="233" spans="1:10" s="178" customFormat="1" ht="21.75">
      <c r="A233" s="339"/>
      <c r="B233" s="202" t="s">
        <v>2633</v>
      </c>
      <c r="C233" s="203" t="s">
        <v>2634</v>
      </c>
      <c r="D233" s="203" t="s">
        <v>610</v>
      </c>
      <c r="E233" s="202">
        <v>4</v>
      </c>
      <c r="F233" s="202">
        <v>20</v>
      </c>
      <c r="G233" s="213">
        <f t="shared" si="13"/>
        <v>80</v>
      </c>
      <c r="H233" s="202" t="s">
        <v>2963</v>
      </c>
      <c r="I233" s="338" t="s">
        <v>3389</v>
      </c>
      <c r="J233" s="338"/>
    </row>
    <row r="234" spans="1:10" s="178" customFormat="1" ht="21.75">
      <c r="A234" s="339"/>
      <c r="B234" s="202" t="s">
        <v>1915</v>
      </c>
      <c r="C234" s="203" t="s">
        <v>625</v>
      </c>
      <c r="D234" s="203" t="s">
        <v>610</v>
      </c>
      <c r="E234" s="202">
        <v>2</v>
      </c>
      <c r="F234" s="202">
        <v>87</v>
      </c>
      <c r="G234" s="213">
        <f t="shared" si="13"/>
        <v>174</v>
      </c>
      <c r="H234" s="202" t="s">
        <v>2884</v>
      </c>
      <c r="I234" s="338" t="s">
        <v>3110</v>
      </c>
      <c r="J234" s="338"/>
    </row>
    <row r="235" spans="1:10" s="178" customFormat="1" ht="21.75">
      <c r="A235" s="339"/>
      <c r="B235" s="202" t="s">
        <v>2317</v>
      </c>
      <c r="C235" s="203" t="s">
        <v>629</v>
      </c>
      <c r="D235" s="203" t="s">
        <v>610</v>
      </c>
      <c r="E235" s="202">
        <v>10</v>
      </c>
      <c r="F235" s="202">
        <v>43</v>
      </c>
      <c r="G235" s="213">
        <f t="shared" si="13"/>
        <v>430</v>
      </c>
      <c r="H235" s="202" t="s">
        <v>2886</v>
      </c>
      <c r="I235" s="338" t="s">
        <v>3110</v>
      </c>
      <c r="J235" s="338"/>
    </row>
    <row r="236" spans="1:10" s="67" customFormat="1" ht="21" customHeight="1" hidden="1">
      <c r="A236" s="339"/>
      <c r="B236" s="202" t="s">
        <v>2316</v>
      </c>
      <c r="C236" s="203" t="s">
        <v>1954</v>
      </c>
      <c r="D236" s="203" t="s">
        <v>610</v>
      </c>
      <c r="E236" s="202">
        <v>10</v>
      </c>
      <c r="F236" s="202">
        <v>7</v>
      </c>
      <c r="G236" s="213">
        <f t="shared" si="13"/>
        <v>70</v>
      </c>
      <c r="H236" s="202" t="s">
        <v>2886</v>
      </c>
      <c r="I236" s="213"/>
      <c r="J236" s="213"/>
    </row>
    <row r="237" spans="1:10" s="67" customFormat="1" ht="21" customHeight="1" hidden="1">
      <c r="A237" s="339"/>
      <c r="B237" s="202" t="s">
        <v>3333</v>
      </c>
      <c r="C237" s="203" t="s">
        <v>390</v>
      </c>
      <c r="D237" s="203" t="s">
        <v>610</v>
      </c>
      <c r="E237" s="202">
        <v>4</v>
      </c>
      <c r="F237" s="202">
        <v>44</v>
      </c>
      <c r="G237" s="213">
        <f t="shared" si="13"/>
        <v>176</v>
      </c>
      <c r="H237" s="202" t="s">
        <v>3120</v>
      </c>
      <c r="I237" s="213"/>
      <c r="J237" s="213"/>
    </row>
    <row r="238" spans="1:10" s="67" customFormat="1" ht="21" customHeight="1" hidden="1">
      <c r="A238" s="339"/>
      <c r="B238" s="202" t="s">
        <v>3332</v>
      </c>
      <c r="C238" s="203" t="s">
        <v>859</v>
      </c>
      <c r="D238" s="203" t="s">
        <v>610</v>
      </c>
      <c r="E238" s="202">
        <v>4</v>
      </c>
      <c r="F238" s="202">
        <v>31</v>
      </c>
      <c r="G238" s="213">
        <f t="shared" si="13"/>
        <v>124</v>
      </c>
      <c r="H238" s="202" t="s">
        <v>3120</v>
      </c>
      <c r="I238" s="213"/>
      <c r="J238" s="213"/>
    </row>
    <row r="239" spans="1:10" s="67" customFormat="1" ht="21" customHeight="1" hidden="1">
      <c r="A239" s="339"/>
      <c r="B239" s="202" t="s">
        <v>3331</v>
      </c>
      <c r="C239" s="203" t="s">
        <v>857</v>
      </c>
      <c r="D239" s="203" t="s">
        <v>610</v>
      </c>
      <c r="E239" s="202">
        <v>2</v>
      </c>
      <c r="F239" s="202">
        <v>75</v>
      </c>
      <c r="G239" s="213">
        <f t="shared" si="13"/>
        <v>150</v>
      </c>
      <c r="H239" s="202" t="s">
        <v>2993</v>
      </c>
      <c r="I239" s="213"/>
      <c r="J239" s="213"/>
    </row>
    <row r="240" spans="1:10" s="74" customFormat="1" ht="21" customHeight="1" hidden="1">
      <c r="A240" s="72"/>
      <c r="B240" s="73"/>
      <c r="C240" s="72"/>
      <c r="D240" s="104" t="s">
        <v>610</v>
      </c>
      <c r="E240" s="73"/>
      <c r="F240" s="119"/>
      <c r="G240" s="101">
        <f t="shared" si="13"/>
        <v>0</v>
      </c>
      <c r="I240" s="101"/>
      <c r="J240" s="101"/>
    </row>
    <row r="241" spans="1:10" s="74" customFormat="1" ht="21" customHeight="1" hidden="1">
      <c r="A241" s="72"/>
      <c r="B241" s="73"/>
      <c r="C241" s="72"/>
      <c r="D241" s="104" t="s">
        <v>610</v>
      </c>
      <c r="E241" s="73"/>
      <c r="F241" s="119"/>
      <c r="G241" s="101">
        <f t="shared" si="13"/>
        <v>0</v>
      </c>
      <c r="I241" s="101"/>
      <c r="J241" s="101"/>
    </row>
    <row r="242" spans="1:10" s="74" customFormat="1" ht="21" customHeight="1" hidden="1">
      <c r="A242" s="105"/>
      <c r="B242" s="106"/>
      <c r="C242" s="105"/>
      <c r="D242" s="107" t="s">
        <v>610</v>
      </c>
      <c r="E242" s="106"/>
      <c r="F242" s="120"/>
      <c r="G242" s="101">
        <f t="shared" si="13"/>
        <v>0</v>
      </c>
      <c r="I242" s="101"/>
      <c r="J242" s="101"/>
    </row>
    <row r="243" spans="1:10" s="53" customFormat="1" ht="21" customHeight="1">
      <c r="A243" s="79" t="s">
        <v>363</v>
      </c>
      <c r="B243" s="79"/>
      <c r="C243" s="79" t="s">
        <v>276</v>
      </c>
      <c r="D243" s="79" t="s">
        <v>276</v>
      </c>
      <c r="E243" s="108">
        <f>SUM(E244)</f>
        <v>16</v>
      </c>
      <c r="F243" s="109">
        <f>SUM(F246,F249,F252:F253)</f>
        <v>838</v>
      </c>
      <c r="G243" s="109">
        <f>SUM(G246,G249,G252:G253)</f>
        <v>3352</v>
      </c>
      <c r="I243" s="109"/>
      <c r="J243" s="109"/>
    </row>
    <row r="244" spans="1:10" s="53" customFormat="1" ht="21" customHeight="1">
      <c r="A244" s="50"/>
      <c r="B244" s="50"/>
      <c r="C244" s="50" t="s">
        <v>610</v>
      </c>
      <c r="D244" s="65" t="s">
        <v>610</v>
      </c>
      <c r="E244" s="64">
        <f>SUM(E247,E250,E252,E254)</f>
        <v>16</v>
      </c>
      <c r="F244" s="64">
        <f>SUM(F247,F250,F254)</f>
        <v>91</v>
      </c>
      <c r="G244" s="64">
        <f>SUM(G247,G250,G254)</f>
        <v>364</v>
      </c>
      <c r="I244" s="64"/>
      <c r="J244" s="64"/>
    </row>
    <row r="245" spans="1:10" s="53" customFormat="1" ht="21" customHeight="1">
      <c r="A245" s="50"/>
      <c r="B245" s="50"/>
      <c r="C245" s="50" t="s">
        <v>289</v>
      </c>
      <c r="D245" s="50" t="s">
        <v>289</v>
      </c>
      <c r="E245" s="56"/>
      <c r="F245" s="64">
        <f>SUM(F248,F251,F252,F255)</f>
        <v>747</v>
      </c>
      <c r="G245" s="64">
        <f>SUM(G248,G251,G252,G255)</f>
        <v>2988</v>
      </c>
      <c r="I245" s="64"/>
      <c r="J245" s="64"/>
    </row>
    <row r="246" spans="1:10" s="178" customFormat="1" ht="21.75">
      <c r="A246" s="339"/>
      <c r="B246" s="202" t="s">
        <v>741</v>
      </c>
      <c r="C246" s="203" t="s">
        <v>740</v>
      </c>
      <c r="D246" s="203" t="s">
        <v>276</v>
      </c>
      <c r="E246" s="202">
        <v>4</v>
      </c>
      <c r="F246" s="202">
        <f>SUM(F247:F248)</f>
        <v>131</v>
      </c>
      <c r="G246" s="202">
        <f aca="true" t="shared" si="14" ref="G246:G255">SUM(E246*F246)</f>
        <v>524</v>
      </c>
      <c r="H246" s="202" t="s">
        <v>3126</v>
      </c>
      <c r="I246" s="338" t="s">
        <v>3062</v>
      </c>
      <c r="J246" s="338"/>
    </row>
    <row r="247" spans="1:10" s="178" customFormat="1" ht="21.75">
      <c r="A247" s="339"/>
      <c r="B247" s="202"/>
      <c r="C247" s="203"/>
      <c r="D247" s="203" t="s">
        <v>610</v>
      </c>
      <c r="E247" s="202">
        <v>4</v>
      </c>
      <c r="F247" s="202">
        <v>9</v>
      </c>
      <c r="G247" s="202">
        <f t="shared" si="14"/>
        <v>36</v>
      </c>
      <c r="H247" s="202"/>
      <c r="I247" s="202"/>
      <c r="J247" s="202"/>
    </row>
    <row r="248" spans="1:10" s="178" customFormat="1" ht="21.75">
      <c r="A248" s="339"/>
      <c r="B248" s="202"/>
      <c r="C248" s="203"/>
      <c r="D248" s="203" t="s">
        <v>289</v>
      </c>
      <c r="E248" s="202">
        <v>4</v>
      </c>
      <c r="F248" s="202">
        <v>122</v>
      </c>
      <c r="G248" s="202">
        <f t="shared" si="14"/>
        <v>488</v>
      </c>
      <c r="H248" s="202"/>
      <c r="I248" s="202"/>
      <c r="J248" s="202"/>
    </row>
    <row r="249" spans="1:10" s="178" customFormat="1" ht="21.75">
      <c r="A249" s="339"/>
      <c r="B249" s="202" t="s">
        <v>743</v>
      </c>
      <c r="C249" s="203" t="s">
        <v>742</v>
      </c>
      <c r="D249" s="203" t="s">
        <v>276</v>
      </c>
      <c r="E249" s="202">
        <v>4</v>
      </c>
      <c r="F249" s="202">
        <f>SUM(F250:F251)</f>
        <v>280</v>
      </c>
      <c r="G249" s="202">
        <f t="shared" si="14"/>
        <v>1120</v>
      </c>
      <c r="H249" s="202" t="s">
        <v>3126</v>
      </c>
      <c r="I249" s="338" t="s">
        <v>3062</v>
      </c>
      <c r="J249" s="338"/>
    </row>
    <row r="250" spans="1:10" s="178" customFormat="1" ht="21.75">
      <c r="A250" s="339"/>
      <c r="B250" s="202"/>
      <c r="C250" s="203"/>
      <c r="D250" s="203" t="s">
        <v>610</v>
      </c>
      <c r="E250" s="202">
        <v>4</v>
      </c>
      <c r="F250" s="202">
        <v>7</v>
      </c>
      <c r="G250" s="202">
        <f t="shared" si="14"/>
        <v>28</v>
      </c>
      <c r="H250" s="202"/>
      <c r="I250" s="202"/>
      <c r="J250" s="202"/>
    </row>
    <row r="251" spans="1:10" s="178" customFormat="1" ht="21.75">
      <c r="A251" s="339"/>
      <c r="B251" s="202"/>
      <c r="C251" s="203"/>
      <c r="D251" s="203" t="s">
        <v>289</v>
      </c>
      <c r="E251" s="202">
        <v>4</v>
      </c>
      <c r="F251" s="202">
        <v>273</v>
      </c>
      <c r="G251" s="202">
        <f t="shared" si="14"/>
        <v>1092</v>
      </c>
      <c r="H251" s="202"/>
      <c r="I251" s="202"/>
      <c r="J251" s="202"/>
    </row>
    <row r="252" spans="1:10" s="178" customFormat="1" ht="21.75" customHeight="1">
      <c r="A252" s="339"/>
      <c r="B252" s="202" t="s">
        <v>2659</v>
      </c>
      <c r="C252" s="203" t="s">
        <v>2660</v>
      </c>
      <c r="D252" s="203" t="s">
        <v>289</v>
      </c>
      <c r="E252" s="202">
        <v>4</v>
      </c>
      <c r="F252" s="202">
        <v>83</v>
      </c>
      <c r="G252" s="202">
        <f t="shared" si="14"/>
        <v>332</v>
      </c>
      <c r="H252" s="202" t="s">
        <v>3126</v>
      </c>
      <c r="I252" s="362" t="s">
        <v>3506</v>
      </c>
      <c r="J252" s="362"/>
    </row>
    <row r="253" spans="1:10" s="178" customFormat="1" ht="21.75" customHeight="1">
      <c r="A253" s="339"/>
      <c r="B253" s="202" t="s">
        <v>3060</v>
      </c>
      <c r="C253" s="203" t="s">
        <v>2660</v>
      </c>
      <c r="D253" s="203" t="s">
        <v>276</v>
      </c>
      <c r="E253" s="202">
        <v>4</v>
      </c>
      <c r="F253" s="202">
        <f>SUM(F254:F255)</f>
        <v>344</v>
      </c>
      <c r="G253" s="202">
        <f t="shared" si="14"/>
        <v>1376</v>
      </c>
      <c r="H253" s="202" t="s">
        <v>3120</v>
      </c>
      <c r="I253" s="362" t="s">
        <v>3506</v>
      </c>
      <c r="J253" s="362"/>
    </row>
    <row r="254" spans="1:10" s="178" customFormat="1" ht="21.75" customHeight="1">
      <c r="A254" s="339"/>
      <c r="B254" s="202"/>
      <c r="C254" s="203"/>
      <c r="D254" s="203" t="s">
        <v>610</v>
      </c>
      <c r="E254" s="202">
        <v>4</v>
      </c>
      <c r="F254" s="202">
        <v>75</v>
      </c>
      <c r="G254" s="202">
        <f t="shared" si="14"/>
        <v>300</v>
      </c>
      <c r="H254" s="202"/>
      <c r="I254" s="202"/>
      <c r="J254" s="202"/>
    </row>
    <row r="255" spans="1:10" s="178" customFormat="1" ht="21.75" customHeight="1">
      <c r="A255" s="339"/>
      <c r="B255" s="202"/>
      <c r="C255" s="203"/>
      <c r="D255" s="203" t="s">
        <v>289</v>
      </c>
      <c r="E255" s="202">
        <v>4</v>
      </c>
      <c r="F255" s="202">
        <v>269</v>
      </c>
      <c r="G255" s="202">
        <f t="shared" si="14"/>
        <v>1076</v>
      </c>
      <c r="H255" s="202"/>
      <c r="I255" s="202"/>
      <c r="J255" s="202"/>
    </row>
    <row r="256" spans="1:10" s="53" customFormat="1" ht="21" customHeight="1">
      <c r="A256" s="57" t="s">
        <v>1944</v>
      </c>
      <c r="B256" s="57"/>
      <c r="C256" s="57" t="s">
        <v>276</v>
      </c>
      <c r="D256" s="57" t="s">
        <v>276</v>
      </c>
      <c r="E256" s="91">
        <f>SUM(E257)</f>
        <v>142</v>
      </c>
      <c r="F256" s="92">
        <f>SUM(F259,F284)</f>
        <v>475</v>
      </c>
      <c r="G256" s="92">
        <f>SUM(G259,G284)</f>
        <v>4150</v>
      </c>
      <c r="H256" s="53">
        <v>5126</v>
      </c>
      <c r="I256" s="92"/>
      <c r="J256" s="92"/>
    </row>
    <row r="257" spans="1:10" s="53" customFormat="1" ht="21" customHeight="1">
      <c r="A257" s="57"/>
      <c r="B257" s="57"/>
      <c r="C257" s="57" t="s">
        <v>610</v>
      </c>
      <c r="D257" s="93" t="s">
        <v>610</v>
      </c>
      <c r="E257" s="92">
        <f>SUM(E260,E285)</f>
        <v>142</v>
      </c>
      <c r="F257" s="92">
        <f>SUM(F285,F260)</f>
        <v>346</v>
      </c>
      <c r="G257" s="92">
        <f>SUM(G285,G260)</f>
        <v>3634</v>
      </c>
      <c r="I257" s="92"/>
      <c r="J257" s="92"/>
    </row>
    <row r="258" spans="1:10" s="53" customFormat="1" ht="21" customHeight="1">
      <c r="A258" s="57"/>
      <c r="B258" s="57"/>
      <c r="C258" s="57" t="s">
        <v>289</v>
      </c>
      <c r="D258" s="57" t="s">
        <v>289</v>
      </c>
      <c r="E258" s="91"/>
      <c r="F258" s="92">
        <f>SUM(F261,F286)</f>
        <v>129</v>
      </c>
      <c r="G258" s="92">
        <f>SUM(G261,G286)</f>
        <v>516</v>
      </c>
      <c r="I258" s="92"/>
      <c r="J258" s="92"/>
    </row>
    <row r="259" spans="1:10" s="277" customFormat="1" ht="21">
      <c r="A259" s="273" t="s">
        <v>2805</v>
      </c>
      <c r="B259" s="274"/>
      <c r="C259" s="273"/>
      <c r="D259" s="267" t="s">
        <v>276</v>
      </c>
      <c r="E259" s="274">
        <f>SUM(E260)</f>
        <v>138</v>
      </c>
      <c r="F259" s="280">
        <f>SUM(F262:F270,F273,F274,F275,F278:F283)</f>
        <v>342</v>
      </c>
      <c r="G259" s="276">
        <f>SUM(G262:G270,G273,G274,G275,G278:G283)</f>
        <v>3618</v>
      </c>
      <c r="H259" s="278">
        <f>SUM(G259+G284)</f>
        <v>4150</v>
      </c>
      <c r="I259" s="276"/>
      <c r="J259" s="276"/>
    </row>
    <row r="260" spans="1:10" s="277" customFormat="1" ht="21">
      <c r="A260" s="273"/>
      <c r="B260" s="274"/>
      <c r="C260" s="273"/>
      <c r="D260" s="267" t="s">
        <v>610</v>
      </c>
      <c r="E260" s="274">
        <f>SUM(E262,E263,E265,E266,E267,E269,E271,E273,E274,E276,E278,E280:E283)</f>
        <v>138</v>
      </c>
      <c r="F260" s="280">
        <f>SUM(F262,F263,F265:F267,F269,F271,F273,F274,F276,F278,F280:F282)</f>
        <v>336</v>
      </c>
      <c r="G260" s="276">
        <f>SUM(G262,G263,G265:G267,G269,G271,G273,G274,G276,G278,G280:G282)</f>
        <v>3594</v>
      </c>
      <c r="H260" s="278"/>
      <c r="I260" s="276"/>
      <c r="J260" s="276"/>
    </row>
    <row r="261" spans="1:10" s="277" customFormat="1" ht="21">
      <c r="A261" s="273"/>
      <c r="B261" s="274"/>
      <c r="C261" s="273"/>
      <c r="D261" s="267" t="s">
        <v>289</v>
      </c>
      <c r="E261" s="274"/>
      <c r="F261" s="280">
        <f>SUM(F272,F277,F283)</f>
        <v>6</v>
      </c>
      <c r="G261" s="276">
        <f>SUM(G272,G277,G283)</f>
        <v>24</v>
      </c>
      <c r="H261" s="278"/>
      <c r="I261" s="276"/>
      <c r="J261" s="276"/>
    </row>
    <row r="262" spans="1:10" s="178" customFormat="1" ht="21.75">
      <c r="A262" s="339"/>
      <c r="B262" s="202" t="s">
        <v>797</v>
      </c>
      <c r="C262" s="203" t="s">
        <v>796</v>
      </c>
      <c r="D262" s="203" t="s">
        <v>610</v>
      </c>
      <c r="E262" s="202">
        <v>4</v>
      </c>
      <c r="F262" s="202">
        <v>1</v>
      </c>
      <c r="G262" s="213">
        <f>SUM(E262*F262)</f>
        <v>4</v>
      </c>
      <c r="H262" s="202" t="s">
        <v>2883</v>
      </c>
      <c r="I262" s="338" t="s">
        <v>3106</v>
      </c>
      <c r="J262" s="338"/>
    </row>
    <row r="263" spans="1:10" s="178" customFormat="1" ht="21.75">
      <c r="A263" s="339"/>
      <c r="B263" s="202" t="s">
        <v>862</v>
      </c>
      <c r="C263" s="203" t="s">
        <v>3382</v>
      </c>
      <c r="D263" s="203" t="s">
        <v>610</v>
      </c>
      <c r="E263" s="202">
        <v>4</v>
      </c>
      <c r="F263" s="202">
        <v>2</v>
      </c>
      <c r="G263" s="213">
        <f>SUM(E263*F263)</f>
        <v>8</v>
      </c>
      <c r="H263" s="202" t="s">
        <v>2883</v>
      </c>
      <c r="I263" s="338" t="s">
        <v>3106</v>
      </c>
      <c r="J263" s="338"/>
    </row>
    <row r="264" spans="1:10" s="178" customFormat="1" ht="21.75">
      <c r="A264" s="339"/>
      <c r="B264" s="202"/>
      <c r="C264" s="203" t="s">
        <v>3383</v>
      </c>
      <c r="D264" s="203"/>
      <c r="E264" s="202"/>
      <c r="F264" s="202"/>
      <c r="G264" s="213"/>
      <c r="H264" s="202"/>
      <c r="I264" s="213"/>
      <c r="J264" s="213"/>
    </row>
    <row r="265" spans="1:10" s="178" customFormat="1" ht="21.75">
      <c r="A265" s="339"/>
      <c r="B265" s="202" t="s">
        <v>2295</v>
      </c>
      <c r="C265" s="203" t="s">
        <v>2294</v>
      </c>
      <c r="D265" s="203" t="s">
        <v>610</v>
      </c>
      <c r="E265" s="202">
        <v>4</v>
      </c>
      <c r="F265" s="202">
        <v>18</v>
      </c>
      <c r="G265" s="213">
        <f>SUM(E265*F265)</f>
        <v>72</v>
      </c>
      <c r="H265" s="202" t="s">
        <v>2883</v>
      </c>
      <c r="I265" s="338" t="s">
        <v>3513</v>
      </c>
      <c r="J265" s="338"/>
    </row>
    <row r="266" spans="1:10" s="178" customFormat="1" ht="21.75">
      <c r="A266" s="339"/>
      <c r="B266" s="202" t="s">
        <v>2293</v>
      </c>
      <c r="C266" s="203" t="s">
        <v>2292</v>
      </c>
      <c r="D266" s="203" t="s">
        <v>610</v>
      </c>
      <c r="E266" s="202">
        <v>4</v>
      </c>
      <c r="F266" s="202">
        <v>28</v>
      </c>
      <c r="G266" s="213">
        <f>SUM(E266*F266)</f>
        <v>112</v>
      </c>
      <c r="H266" s="202" t="s">
        <v>2883</v>
      </c>
      <c r="I266" s="338" t="s">
        <v>3513</v>
      </c>
      <c r="J266" s="338"/>
    </row>
    <row r="267" spans="1:10" s="178" customFormat="1" ht="21.75">
      <c r="A267" s="339"/>
      <c r="B267" s="202" t="s">
        <v>2306</v>
      </c>
      <c r="C267" s="203" t="s">
        <v>3384</v>
      </c>
      <c r="D267" s="203" t="s">
        <v>610</v>
      </c>
      <c r="E267" s="202">
        <v>4</v>
      </c>
      <c r="F267" s="202">
        <v>26</v>
      </c>
      <c r="G267" s="213">
        <f>SUM(E267*F267)</f>
        <v>104</v>
      </c>
      <c r="H267" s="202" t="s">
        <v>2883</v>
      </c>
      <c r="I267" s="338" t="s">
        <v>3513</v>
      </c>
      <c r="J267" s="338"/>
    </row>
    <row r="268" spans="1:10" s="178" customFormat="1" ht="21.75">
      <c r="A268" s="339"/>
      <c r="B268" s="202"/>
      <c r="C268" s="203" t="s">
        <v>3385</v>
      </c>
      <c r="D268" s="203"/>
      <c r="E268" s="202"/>
      <c r="F268" s="202"/>
      <c r="G268" s="213"/>
      <c r="H268" s="202"/>
      <c r="I268" s="213"/>
      <c r="J268" s="213"/>
    </row>
    <row r="269" spans="1:10" s="178" customFormat="1" ht="21.75">
      <c r="A269" s="339"/>
      <c r="B269" s="202" t="s">
        <v>2333</v>
      </c>
      <c r="C269" s="203" t="s">
        <v>2332</v>
      </c>
      <c r="D269" s="203" t="s">
        <v>610</v>
      </c>
      <c r="E269" s="202">
        <v>4</v>
      </c>
      <c r="F269" s="202">
        <v>50</v>
      </c>
      <c r="G269" s="213">
        <f aca="true" t="shared" si="15" ref="G269:G278">SUM(E269*F269)</f>
        <v>200</v>
      </c>
      <c r="H269" s="202" t="s">
        <v>2883</v>
      </c>
      <c r="I269" s="338" t="s">
        <v>3396</v>
      </c>
      <c r="J269" s="338"/>
    </row>
    <row r="270" spans="1:10" s="178" customFormat="1" ht="21.75">
      <c r="A270" s="339"/>
      <c r="B270" s="202" t="s">
        <v>1212</v>
      </c>
      <c r="C270" s="203" t="s">
        <v>1211</v>
      </c>
      <c r="D270" s="203" t="s">
        <v>276</v>
      </c>
      <c r="E270" s="202">
        <v>4</v>
      </c>
      <c r="F270" s="202">
        <f>SUM(F271:F272)</f>
        <v>40</v>
      </c>
      <c r="G270" s="213">
        <f t="shared" si="15"/>
        <v>160</v>
      </c>
      <c r="H270" s="202" t="s">
        <v>2883</v>
      </c>
      <c r="I270" s="338" t="s">
        <v>3396</v>
      </c>
      <c r="J270" s="338"/>
    </row>
    <row r="271" spans="1:10" s="178" customFormat="1" ht="21.75">
      <c r="A271" s="339"/>
      <c r="B271" s="202"/>
      <c r="C271" s="203"/>
      <c r="D271" s="203" t="s">
        <v>610</v>
      </c>
      <c r="E271" s="202">
        <v>4</v>
      </c>
      <c r="F271" s="202">
        <v>38</v>
      </c>
      <c r="G271" s="213">
        <f t="shared" si="15"/>
        <v>152</v>
      </c>
      <c r="H271" s="202"/>
      <c r="I271" s="213"/>
      <c r="J271" s="213"/>
    </row>
    <row r="272" spans="1:10" s="178" customFormat="1" ht="21.75">
      <c r="A272" s="339"/>
      <c r="B272" s="202"/>
      <c r="C272" s="203"/>
      <c r="D272" s="203" t="s">
        <v>289</v>
      </c>
      <c r="E272" s="202">
        <v>4</v>
      </c>
      <c r="F272" s="202">
        <v>2</v>
      </c>
      <c r="G272" s="213">
        <f t="shared" si="15"/>
        <v>8</v>
      </c>
      <c r="H272" s="202"/>
      <c r="I272" s="213"/>
      <c r="J272" s="213"/>
    </row>
    <row r="273" spans="1:10" s="178" customFormat="1" ht="21.75">
      <c r="A273" s="339"/>
      <c r="B273" s="202" t="s">
        <v>2315</v>
      </c>
      <c r="C273" s="203" t="s">
        <v>629</v>
      </c>
      <c r="D273" s="203" t="s">
        <v>610</v>
      </c>
      <c r="E273" s="202">
        <v>10</v>
      </c>
      <c r="F273" s="202">
        <v>55</v>
      </c>
      <c r="G273" s="213">
        <f t="shared" si="15"/>
        <v>550</v>
      </c>
      <c r="H273" s="202" t="s">
        <v>2886</v>
      </c>
      <c r="I273" s="338" t="s">
        <v>3110</v>
      </c>
      <c r="J273" s="338"/>
    </row>
    <row r="274" spans="1:10" s="178" customFormat="1" ht="21.75">
      <c r="A274" s="339"/>
      <c r="B274" s="202" t="s">
        <v>3330</v>
      </c>
      <c r="C274" s="203" t="s">
        <v>3329</v>
      </c>
      <c r="D274" s="203" t="s">
        <v>610</v>
      </c>
      <c r="E274" s="202">
        <v>4</v>
      </c>
      <c r="F274" s="202">
        <v>19</v>
      </c>
      <c r="G274" s="213">
        <f t="shared" si="15"/>
        <v>76</v>
      </c>
      <c r="H274" s="202" t="s">
        <v>3223</v>
      </c>
      <c r="I274" s="338" t="s">
        <v>3106</v>
      </c>
      <c r="J274" s="338"/>
    </row>
    <row r="275" spans="1:10" s="178" customFormat="1" ht="21.75">
      <c r="A275" s="339"/>
      <c r="B275" s="202" t="s">
        <v>3328</v>
      </c>
      <c r="C275" s="203" t="s">
        <v>3327</v>
      </c>
      <c r="D275" s="203" t="s">
        <v>276</v>
      </c>
      <c r="E275" s="202">
        <v>4</v>
      </c>
      <c r="F275" s="202">
        <f>SUM(F276:F277)</f>
        <v>18</v>
      </c>
      <c r="G275" s="213">
        <f t="shared" si="15"/>
        <v>72</v>
      </c>
      <c r="H275" s="202" t="s">
        <v>2960</v>
      </c>
      <c r="I275" s="338" t="s">
        <v>3514</v>
      </c>
      <c r="J275" s="338"/>
    </row>
    <row r="276" spans="1:10" s="178" customFormat="1" ht="21.75">
      <c r="A276" s="339"/>
      <c r="B276" s="202"/>
      <c r="C276" s="203"/>
      <c r="D276" s="203" t="s">
        <v>610</v>
      </c>
      <c r="E276" s="202">
        <v>4</v>
      </c>
      <c r="F276" s="202">
        <v>15</v>
      </c>
      <c r="G276" s="213">
        <f t="shared" si="15"/>
        <v>60</v>
      </c>
      <c r="H276" s="202"/>
      <c r="I276" s="213"/>
      <c r="J276" s="213"/>
    </row>
    <row r="277" spans="1:10" s="178" customFormat="1" ht="21.75">
      <c r="A277" s="339"/>
      <c r="B277" s="202"/>
      <c r="C277" s="203"/>
      <c r="D277" s="203" t="s">
        <v>289</v>
      </c>
      <c r="E277" s="202">
        <v>4</v>
      </c>
      <c r="F277" s="202">
        <v>3</v>
      </c>
      <c r="G277" s="213">
        <f t="shared" si="15"/>
        <v>12</v>
      </c>
      <c r="H277" s="202"/>
      <c r="I277" s="213"/>
      <c r="J277" s="213"/>
    </row>
    <row r="278" spans="1:10" s="178" customFormat="1" ht="21.75">
      <c r="A278" s="339"/>
      <c r="B278" s="202" t="s">
        <v>3326</v>
      </c>
      <c r="C278" s="203" t="s">
        <v>3325</v>
      </c>
      <c r="D278" s="203" t="s">
        <v>610</v>
      </c>
      <c r="E278" s="202">
        <v>4</v>
      </c>
      <c r="F278" s="202">
        <v>4</v>
      </c>
      <c r="G278" s="213">
        <f t="shared" si="15"/>
        <v>16</v>
      </c>
      <c r="H278" s="202" t="s">
        <v>2960</v>
      </c>
      <c r="I278" s="338" t="s">
        <v>3514</v>
      </c>
      <c r="J278" s="338"/>
    </row>
    <row r="279" spans="1:10" s="178" customFormat="1" ht="21.75">
      <c r="A279" s="339"/>
      <c r="B279" s="202"/>
      <c r="C279" s="203" t="s">
        <v>3324</v>
      </c>
      <c r="D279" s="203"/>
      <c r="E279" s="202"/>
      <c r="F279" s="202"/>
      <c r="G279" s="213"/>
      <c r="H279" s="202"/>
      <c r="I279" s="213"/>
      <c r="J279" s="213"/>
    </row>
    <row r="280" spans="1:10" s="192" customFormat="1" ht="21.75">
      <c r="A280" s="339"/>
      <c r="B280" s="202" t="s">
        <v>2314</v>
      </c>
      <c r="C280" s="203" t="s">
        <v>2313</v>
      </c>
      <c r="D280" s="203" t="s">
        <v>610</v>
      </c>
      <c r="E280" s="211">
        <v>28</v>
      </c>
      <c r="F280" s="202">
        <v>30</v>
      </c>
      <c r="G280" s="213">
        <f>SUM(E280*F280)</f>
        <v>840</v>
      </c>
      <c r="H280" s="202" t="s">
        <v>3338</v>
      </c>
      <c r="I280" s="338" t="s">
        <v>3397</v>
      </c>
      <c r="J280" s="338"/>
    </row>
    <row r="281" spans="1:10" s="192" customFormat="1" ht="21.75">
      <c r="A281" s="339"/>
      <c r="B281" s="202" t="s">
        <v>2312</v>
      </c>
      <c r="C281" s="203" t="s">
        <v>2311</v>
      </c>
      <c r="D281" s="203" t="s">
        <v>610</v>
      </c>
      <c r="E281" s="211">
        <v>28</v>
      </c>
      <c r="F281" s="202">
        <v>18</v>
      </c>
      <c r="G281" s="213">
        <f>SUM(E281*F281)</f>
        <v>504</v>
      </c>
      <c r="H281" s="202" t="s">
        <v>3338</v>
      </c>
      <c r="I281" s="338" t="s">
        <v>3397</v>
      </c>
      <c r="J281" s="338"/>
    </row>
    <row r="282" spans="1:10" s="192" customFormat="1" ht="21.75">
      <c r="A282" s="339"/>
      <c r="B282" s="202" t="s">
        <v>2310</v>
      </c>
      <c r="C282" s="203" t="s">
        <v>2309</v>
      </c>
      <c r="D282" s="203" t="s">
        <v>610</v>
      </c>
      <c r="E282" s="211">
        <v>28</v>
      </c>
      <c r="F282" s="202">
        <v>32</v>
      </c>
      <c r="G282" s="213">
        <f>SUM(E282*F282)</f>
        <v>896</v>
      </c>
      <c r="H282" s="202" t="s">
        <v>3338</v>
      </c>
      <c r="I282" s="338" t="s">
        <v>3397</v>
      </c>
      <c r="J282" s="338"/>
    </row>
    <row r="283" spans="1:10" s="192" customFormat="1" ht="21.75">
      <c r="A283" s="339"/>
      <c r="B283" s="202" t="s">
        <v>3350</v>
      </c>
      <c r="C283" s="203" t="s">
        <v>3349</v>
      </c>
      <c r="D283" s="203" t="s">
        <v>289</v>
      </c>
      <c r="E283" s="202">
        <v>4</v>
      </c>
      <c r="F283" s="202">
        <v>1</v>
      </c>
      <c r="G283" s="213">
        <f>SUM(E283*F283)</f>
        <v>4</v>
      </c>
      <c r="H283" s="202" t="s">
        <v>2883</v>
      </c>
      <c r="I283" s="338" t="s">
        <v>3397</v>
      </c>
      <c r="J283" s="338"/>
    </row>
    <row r="284" spans="1:10" s="277" customFormat="1" ht="21">
      <c r="A284" s="273" t="s">
        <v>364</v>
      </c>
      <c r="B284" s="274"/>
      <c r="C284" s="273"/>
      <c r="D284" s="267" t="s">
        <v>276</v>
      </c>
      <c r="E284" s="274">
        <f>SUM(E285)</f>
        <v>4</v>
      </c>
      <c r="F284" s="280">
        <f aca="true" t="shared" si="16" ref="F284:G286">SUM(F287)</f>
        <v>133</v>
      </c>
      <c r="G284" s="280">
        <f t="shared" si="16"/>
        <v>532</v>
      </c>
      <c r="I284" s="280"/>
      <c r="J284" s="280"/>
    </row>
    <row r="285" spans="1:10" s="277" customFormat="1" ht="21">
      <c r="A285" s="273"/>
      <c r="B285" s="274"/>
      <c r="C285" s="273"/>
      <c r="D285" s="267" t="s">
        <v>610</v>
      </c>
      <c r="E285" s="274">
        <f>SUM(E288)</f>
        <v>4</v>
      </c>
      <c r="F285" s="280">
        <f t="shared" si="16"/>
        <v>10</v>
      </c>
      <c r="G285" s="280">
        <f t="shared" si="16"/>
        <v>40</v>
      </c>
      <c r="I285" s="280"/>
      <c r="J285" s="280"/>
    </row>
    <row r="286" spans="1:10" s="277" customFormat="1" ht="21">
      <c r="A286" s="273"/>
      <c r="B286" s="274"/>
      <c r="C286" s="273"/>
      <c r="D286" s="267" t="s">
        <v>289</v>
      </c>
      <c r="E286" s="274"/>
      <c r="F286" s="280">
        <f t="shared" si="16"/>
        <v>123</v>
      </c>
      <c r="G286" s="280">
        <f t="shared" si="16"/>
        <v>492</v>
      </c>
      <c r="I286" s="280"/>
      <c r="J286" s="280"/>
    </row>
    <row r="287" spans="1:10" s="192" customFormat="1" ht="21.75">
      <c r="A287" s="340"/>
      <c r="B287" s="211" t="s">
        <v>72</v>
      </c>
      <c r="C287" s="212" t="s">
        <v>71</v>
      </c>
      <c r="D287" s="212" t="s">
        <v>276</v>
      </c>
      <c r="E287" s="211">
        <v>4</v>
      </c>
      <c r="F287" s="211">
        <f>SUM(F288:F289)</f>
        <v>133</v>
      </c>
      <c r="G287" s="211">
        <f>SUM(E287*F287)</f>
        <v>532</v>
      </c>
      <c r="H287" s="211" t="s">
        <v>3126</v>
      </c>
      <c r="I287" s="397" t="s">
        <v>3515</v>
      </c>
      <c r="J287" s="397"/>
    </row>
    <row r="288" spans="1:10" s="192" customFormat="1" ht="21.75">
      <c r="A288" s="340"/>
      <c r="B288" s="211"/>
      <c r="C288" s="212"/>
      <c r="D288" s="212" t="s">
        <v>610</v>
      </c>
      <c r="E288" s="211">
        <v>4</v>
      </c>
      <c r="F288" s="211">
        <v>10</v>
      </c>
      <c r="G288" s="211">
        <f>SUM(E288*F288)</f>
        <v>40</v>
      </c>
      <c r="H288" s="211"/>
      <c r="I288" s="211"/>
      <c r="J288" s="211"/>
    </row>
    <row r="289" spans="1:10" s="192" customFormat="1" ht="21.75">
      <c r="A289" s="340"/>
      <c r="B289" s="211"/>
      <c r="C289" s="212"/>
      <c r="D289" s="212" t="s">
        <v>289</v>
      </c>
      <c r="E289" s="211">
        <v>4</v>
      </c>
      <c r="F289" s="211">
        <v>123</v>
      </c>
      <c r="G289" s="211">
        <f>SUM(E289*F289)</f>
        <v>492</v>
      </c>
      <c r="H289" s="211"/>
      <c r="I289" s="211"/>
      <c r="J289" s="211"/>
    </row>
    <row r="290" spans="1:10" s="53" customFormat="1" ht="21" customHeight="1">
      <c r="A290" s="57" t="s">
        <v>364</v>
      </c>
      <c r="B290" s="57"/>
      <c r="C290" s="57" t="s">
        <v>276</v>
      </c>
      <c r="D290" s="57" t="s">
        <v>276</v>
      </c>
      <c r="E290" s="91">
        <f>SUM(E291)</f>
        <v>46</v>
      </c>
      <c r="F290" s="92">
        <f>SUM(F293,F296:F297,F300,F303,F306,F309,F312,F315,F318,F321,F324,F327,F330)</f>
        <v>2149</v>
      </c>
      <c r="G290" s="92">
        <f>SUM(G293,G296:G297,G300,G303,G306,G309,G312,G315,G318,G321,G324,G327,G330)</f>
        <v>7438</v>
      </c>
      <c r="I290" s="92"/>
      <c r="J290" s="92"/>
    </row>
    <row r="291" spans="1:10" s="53" customFormat="1" ht="21" customHeight="1">
      <c r="A291" s="57"/>
      <c r="B291" s="57"/>
      <c r="C291" s="57" t="s">
        <v>610</v>
      </c>
      <c r="D291" s="93" t="s">
        <v>610</v>
      </c>
      <c r="E291" s="92">
        <f>SUM(E294,E296,E298,E301,E304,E307,E310,E313,E316,E319,E322,E325,E328,E330)</f>
        <v>46</v>
      </c>
      <c r="F291" s="92">
        <f>SUM(F294,F298,F301,F304,F307,F310,F313,F316,F319,F322,F325,F328)</f>
        <v>505</v>
      </c>
      <c r="G291" s="92">
        <f>SUM(G294,G298,G301,G304,G307,G310,G313,G316,G319,G322,G325,G328)</f>
        <v>1928</v>
      </c>
      <c r="I291" s="92"/>
      <c r="J291" s="92"/>
    </row>
    <row r="292" spans="1:10" s="53" customFormat="1" ht="21" customHeight="1">
      <c r="A292" s="57"/>
      <c r="B292" s="57"/>
      <c r="C292" s="57" t="s">
        <v>289</v>
      </c>
      <c r="D292" s="57" t="s">
        <v>289</v>
      </c>
      <c r="E292" s="91"/>
      <c r="F292" s="92">
        <f>SUM(F295,F296,F299,F302,F305,F308,F311,F314,F317,F320,F323,F326,F329:F330)</f>
        <v>1644</v>
      </c>
      <c r="G292" s="92">
        <f>SUM(G295,G296,G299,G302,G305,G308,G311,G314,G317,G320,G323,G326,G329:G330)</f>
        <v>5510</v>
      </c>
      <c r="I292" s="92"/>
      <c r="J292" s="92"/>
    </row>
    <row r="293" spans="1:10" s="178" customFormat="1" ht="24" customHeight="1">
      <c r="A293" s="339"/>
      <c r="B293" s="202" t="s">
        <v>3061</v>
      </c>
      <c r="C293" s="203" t="s">
        <v>3058</v>
      </c>
      <c r="D293" s="203" t="s">
        <v>276</v>
      </c>
      <c r="E293" s="202">
        <v>4</v>
      </c>
      <c r="F293" s="202">
        <f>SUM(F294:F295)</f>
        <v>62</v>
      </c>
      <c r="G293" s="202">
        <f aca="true" t="shared" si="17" ref="G293:G330">SUM(E293*F293)</f>
        <v>248</v>
      </c>
      <c r="H293" s="202" t="s">
        <v>3126</v>
      </c>
      <c r="I293" s="398" t="s">
        <v>3516</v>
      </c>
      <c r="J293" s="398"/>
    </row>
    <row r="294" spans="1:10" s="178" customFormat="1" ht="21.75">
      <c r="A294" s="339"/>
      <c r="B294" s="202"/>
      <c r="C294" s="203"/>
      <c r="D294" s="203" t="s">
        <v>610</v>
      </c>
      <c r="E294" s="202">
        <v>4</v>
      </c>
      <c r="F294" s="202">
        <v>38</v>
      </c>
      <c r="G294" s="202">
        <f t="shared" si="17"/>
        <v>152</v>
      </c>
      <c r="H294" s="202"/>
      <c r="I294" s="202"/>
      <c r="J294" s="202"/>
    </row>
    <row r="295" spans="1:10" s="178" customFormat="1" ht="21.75">
      <c r="A295" s="339"/>
      <c r="B295" s="202"/>
      <c r="C295" s="203"/>
      <c r="D295" s="203" t="s">
        <v>289</v>
      </c>
      <c r="E295" s="202">
        <v>4</v>
      </c>
      <c r="F295" s="202">
        <v>24</v>
      </c>
      <c r="G295" s="202">
        <f t="shared" si="17"/>
        <v>96</v>
      </c>
      <c r="H295" s="202" t="s">
        <v>3120</v>
      </c>
      <c r="I295" s="202"/>
      <c r="J295" s="202"/>
    </row>
    <row r="296" spans="1:10" s="178" customFormat="1" ht="21.75">
      <c r="A296" s="339"/>
      <c r="B296" s="202" t="s">
        <v>2661</v>
      </c>
      <c r="C296" s="203" t="s">
        <v>2662</v>
      </c>
      <c r="D296" s="203" t="s">
        <v>289</v>
      </c>
      <c r="E296" s="202">
        <v>4</v>
      </c>
      <c r="F296" s="202">
        <v>30</v>
      </c>
      <c r="G296" s="202">
        <f t="shared" si="17"/>
        <v>120</v>
      </c>
      <c r="H296" s="202" t="s">
        <v>3126</v>
      </c>
      <c r="I296" s="398" t="s">
        <v>3516</v>
      </c>
      <c r="J296" s="398"/>
    </row>
    <row r="297" spans="1:10" s="178" customFormat="1" ht="21.75">
      <c r="A297" s="339"/>
      <c r="B297" s="202" t="s">
        <v>3059</v>
      </c>
      <c r="C297" s="203" t="s">
        <v>3058</v>
      </c>
      <c r="D297" s="203" t="s">
        <v>276</v>
      </c>
      <c r="E297" s="202">
        <v>4</v>
      </c>
      <c r="F297" s="202">
        <f>SUM(F298:F299)</f>
        <v>99</v>
      </c>
      <c r="G297" s="202">
        <f t="shared" si="17"/>
        <v>396</v>
      </c>
      <c r="H297" s="202" t="s">
        <v>3120</v>
      </c>
      <c r="I297" s="398" t="s">
        <v>3516</v>
      </c>
      <c r="J297" s="398"/>
    </row>
    <row r="298" spans="1:10" s="178" customFormat="1" ht="21.75">
      <c r="A298" s="339"/>
      <c r="B298" s="202"/>
      <c r="C298" s="203"/>
      <c r="D298" s="203" t="s">
        <v>610</v>
      </c>
      <c r="E298" s="202">
        <v>4</v>
      </c>
      <c r="F298" s="202">
        <v>75</v>
      </c>
      <c r="G298" s="202">
        <f t="shared" si="17"/>
        <v>300</v>
      </c>
      <c r="H298" s="202"/>
      <c r="I298" s="202"/>
      <c r="J298" s="202"/>
    </row>
    <row r="299" spans="1:10" s="178" customFormat="1" ht="21.75">
      <c r="A299" s="339"/>
      <c r="B299" s="202"/>
      <c r="C299" s="203"/>
      <c r="D299" s="203" t="s">
        <v>289</v>
      </c>
      <c r="E299" s="202">
        <v>4</v>
      </c>
      <c r="F299" s="202">
        <v>24</v>
      </c>
      <c r="G299" s="202">
        <f t="shared" si="17"/>
        <v>96</v>
      </c>
      <c r="H299" s="202"/>
      <c r="I299" s="202"/>
      <c r="J299" s="202"/>
    </row>
    <row r="300" spans="1:10" s="178" customFormat="1" ht="21.75">
      <c r="A300" s="339"/>
      <c r="B300" s="202" t="s">
        <v>3057</v>
      </c>
      <c r="C300" s="203" t="s">
        <v>2662</v>
      </c>
      <c r="D300" s="203" t="s">
        <v>276</v>
      </c>
      <c r="E300" s="202">
        <v>4</v>
      </c>
      <c r="F300" s="202">
        <f>SUM(F301:F302)</f>
        <v>335</v>
      </c>
      <c r="G300" s="202">
        <f t="shared" si="17"/>
        <v>1340</v>
      </c>
      <c r="H300" s="202" t="s">
        <v>3223</v>
      </c>
      <c r="I300" s="398" t="s">
        <v>3516</v>
      </c>
      <c r="J300" s="398"/>
    </row>
    <row r="301" spans="1:10" s="178" customFormat="1" ht="21.75">
      <c r="A301" s="339"/>
      <c r="B301" s="202"/>
      <c r="C301" s="203"/>
      <c r="D301" s="203" t="s">
        <v>610</v>
      </c>
      <c r="E301" s="202">
        <v>4</v>
      </c>
      <c r="F301" s="202">
        <v>155</v>
      </c>
      <c r="G301" s="202">
        <f t="shared" si="17"/>
        <v>620</v>
      </c>
      <c r="H301" s="202"/>
      <c r="I301" s="202"/>
      <c r="J301" s="202"/>
    </row>
    <row r="302" spans="1:10" s="178" customFormat="1" ht="21.75">
      <c r="A302" s="339"/>
      <c r="B302" s="202"/>
      <c r="C302" s="203"/>
      <c r="D302" s="203" t="s">
        <v>289</v>
      </c>
      <c r="E302" s="202">
        <v>4</v>
      </c>
      <c r="F302" s="202">
        <v>180</v>
      </c>
      <c r="G302" s="202">
        <f t="shared" si="17"/>
        <v>720</v>
      </c>
      <c r="H302" s="202"/>
      <c r="I302" s="202"/>
      <c r="J302" s="202"/>
    </row>
    <row r="303" spans="1:10" s="178" customFormat="1" ht="21.75">
      <c r="A303" s="339"/>
      <c r="B303" s="202" t="s">
        <v>739</v>
      </c>
      <c r="C303" s="203" t="s">
        <v>738</v>
      </c>
      <c r="D303" s="203" t="s">
        <v>276</v>
      </c>
      <c r="E303" s="202">
        <v>4</v>
      </c>
      <c r="F303" s="202">
        <f>SUM(F304:F305)</f>
        <v>130</v>
      </c>
      <c r="G303" s="202">
        <f t="shared" si="17"/>
        <v>520</v>
      </c>
      <c r="H303" s="202" t="s">
        <v>3126</v>
      </c>
      <c r="I303" s="338" t="s">
        <v>3390</v>
      </c>
      <c r="J303" s="338"/>
    </row>
    <row r="304" spans="1:10" s="178" customFormat="1" ht="21.75">
      <c r="A304" s="339"/>
      <c r="B304" s="202"/>
      <c r="C304" s="203"/>
      <c r="D304" s="203" t="s">
        <v>610</v>
      </c>
      <c r="E304" s="202">
        <v>4</v>
      </c>
      <c r="F304" s="202">
        <v>9</v>
      </c>
      <c r="G304" s="202">
        <f t="shared" si="17"/>
        <v>36</v>
      </c>
      <c r="H304" s="202"/>
      <c r="I304" s="202"/>
      <c r="J304" s="202"/>
    </row>
    <row r="305" spans="1:10" s="178" customFormat="1" ht="21.75">
      <c r="A305" s="339"/>
      <c r="B305" s="202"/>
      <c r="C305" s="203"/>
      <c r="D305" s="203" t="s">
        <v>289</v>
      </c>
      <c r="E305" s="202">
        <v>4</v>
      </c>
      <c r="F305" s="202">
        <v>121</v>
      </c>
      <c r="G305" s="202">
        <f t="shared" si="17"/>
        <v>484</v>
      </c>
      <c r="H305" s="202"/>
      <c r="I305" s="202"/>
      <c r="J305" s="202"/>
    </row>
    <row r="306" spans="1:10" s="178" customFormat="1" ht="21.75">
      <c r="A306" s="339"/>
      <c r="B306" s="202" t="s">
        <v>452</v>
      </c>
      <c r="C306" s="203" t="s">
        <v>451</v>
      </c>
      <c r="D306" s="203" t="s">
        <v>276</v>
      </c>
      <c r="E306" s="202">
        <v>4</v>
      </c>
      <c r="F306" s="202">
        <f>SUM(F307:F308)</f>
        <v>151</v>
      </c>
      <c r="G306" s="202">
        <f t="shared" si="17"/>
        <v>604</v>
      </c>
      <c r="H306" s="202" t="s">
        <v>3126</v>
      </c>
      <c r="I306" s="338" t="s">
        <v>3390</v>
      </c>
      <c r="J306" s="338"/>
    </row>
    <row r="307" spans="1:10" s="178" customFormat="1" ht="21.75">
      <c r="A307" s="339"/>
      <c r="B307" s="202"/>
      <c r="C307" s="203"/>
      <c r="D307" s="203" t="s">
        <v>610</v>
      </c>
      <c r="E307" s="202">
        <v>4</v>
      </c>
      <c r="F307" s="202">
        <v>3</v>
      </c>
      <c r="G307" s="202">
        <f t="shared" si="17"/>
        <v>12</v>
      </c>
      <c r="H307" s="202"/>
      <c r="I307" s="202"/>
      <c r="J307" s="202"/>
    </row>
    <row r="308" spans="1:10" s="178" customFormat="1" ht="21.75">
      <c r="A308" s="339"/>
      <c r="B308" s="202"/>
      <c r="C308" s="203"/>
      <c r="D308" s="203" t="s">
        <v>289</v>
      </c>
      <c r="E308" s="202">
        <v>4</v>
      </c>
      <c r="F308" s="202">
        <v>148</v>
      </c>
      <c r="G308" s="202">
        <f t="shared" si="17"/>
        <v>592</v>
      </c>
      <c r="H308" s="202"/>
      <c r="I308" s="202"/>
      <c r="J308" s="202"/>
    </row>
    <row r="309" spans="1:10" s="178" customFormat="1" ht="21.75">
      <c r="A309" s="339"/>
      <c r="B309" s="202" t="s">
        <v>1699</v>
      </c>
      <c r="C309" s="203" t="s">
        <v>1698</v>
      </c>
      <c r="D309" s="203" t="s">
        <v>276</v>
      </c>
      <c r="E309" s="202">
        <v>2</v>
      </c>
      <c r="F309" s="202">
        <f>SUM(F310:F311)</f>
        <v>30</v>
      </c>
      <c r="G309" s="202">
        <f t="shared" si="17"/>
        <v>60</v>
      </c>
      <c r="H309" s="202" t="s">
        <v>2884</v>
      </c>
      <c r="I309" s="338" t="s">
        <v>3390</v>
      </c>
      <c r="J309" s="338"/>
    </row>
    <row r="310" spans="1:10" s="178" customFormat="1" ht="21.75">
      <c r="A310" s="339"/>
      <c r="B310" s="202"/>
      <c r="C310" s="203"/>
      <c r="D310" s="203" t="s">
        <v>610</v>
      </c>
      <c r="E310" s="202">
        <v>2</v>
      </c>
      <c r="F310" s="202">
        <v>2</v>
      </c>
      <c r="G310" s="202">
        <f t="shared" si="17"/>
        <v>4</v>
      </c>
      <c r="H310" s="202"/>
      <c r="I310" s="202"/>
      <c r="J310" s="202"/>
    </row>
    <row r="311" spans="1:10" s="178" customFormat="1" ht="21.75">
      <c r="A311" s="339"/>
      <c r="B311" s="202"/>
      <c r="C311" s="203"/>
      <c r="D311" s="203" t="s">
        <v>289</v>
      </c>
      <c r="E311" s="202">
        <v>2</v>
      </c>
      <c r="F311" s="202">
        <v>28</v>
      </c>
      <c r="G311" s="202">
        <f t="shared" si="17"/>
        <v>56</v>
      </c>
      <c r="H311" s="202"/>
      <c r="I311" s="202"/>
      <c r="J311" s="202"/>
    </row>
    <row r="312" spans="1:10" s="178" customFormat="1" ht="21.75">
      <c r="A312" s="339"/>
      <c r="B312" s="202" t="s">
        <v>2337</v>
      </c>
      <c r="C312" s="203" t="s">
        <v>2336</v>
      </c>
      <c r="D312" s="203" t="s">
        <v>276</v>
      </c>
      <c r="E312" s="202">
        <v>2</v>
      </c>
      <c r="F312" s="202">
        <f>SUM(F313:F314)</f>
        <v>33</v>
      </c>
      <c r="G312" s="202">
        <f t="shared" si="17"/>
        <v>66</v>
      </c>
      <c r="H312" s="202" t="s">
        <v>2884</v>
      </c>
      <c r="I312" s="338" t="s">
        <v>3390</v>
      </c>
      <c r="J312" s="338"/>
    </row>
    <row r="313" spans="1:10" s="178" customFormat="1" ht="21.75">
      <c r="A313" s="339"/>
      <c r="B313" s="202"/>
      <c r="C313" s="203"/>
      <c r="D313" s="203" t="s">
        <v>610</v>
      </c>
      <c r="E313" s="202">
        <v>2</v>
      </c>
      <c r="F313" s="202">
        <v>6</v>
      </c>
      <c r="G313" s="202">
        <f t="shared" si="17"/>
        <v>12</v>
      </c>
      <c r="H313" s="202"/>
      <c r="I313" s="202"/>
      <c r="J313" s="202"/>
    </row>
    <row r="314" spans="1:10" s="178" customFormat="1" ht="21.75">
      <c r="A314" s="339"/>
      <c r="B314" s="202"/>
      <c r="C314" s="203"/>
      <c r="D314" s="203" t="s">
        <v>289</v>
      </c>
      <c r="E314" s="202">
        <v>2</v>
      </c>
      <c r="F314" s="202">
        <v>27</v>
      </c>
      <c r="G314" s="202">
        <f t="shared" si="17"/>
        <v>54</v>
      </c>
      <c r="H314" s="202"/>
      <c r="I314" s="202"/>
      <c r="J314" s="202"/>
    </row>
    <row r="315" spans="1:10" s="178" customFormat="1" ht="21.75">
      <c r="A315" s="339"/>
      <c r="B315" s="202" t="s">
        <v>2420</v>
      </c>
      <c r="C315" s="203" t="s">
        <v>2419</v>
      </c>
      <c r="D315" s="203" t="s">
        <v>276</v>
      </c>
      <c r="E315" s="202">
        <v>4</v>
      </c>
      <c r="F315" s="202">
        <f>SUM(F316:F317)</f>
        <v>97</v>
      </c>
      <c r="G315" s="202">
        <f t="shared" si="17"/>
        <v>388</v>
      </c>
      <c r="H315" s="202" t="s">
        <v>3126</v>
      </c>
      <c r="I315" s="338" t="s">
        <v>3390</v>
      </c>
      <c r="J315" s="338"/>
    </row>
    <row r="316" spans="1:10" s="178" customFormat="1" ht="21.75">
      <c r="A316" s="339"/>
      <c r="B316" s="202"/>
      <c r="C316" s="203"/>
      <c r="D316" s="203" t="s">
        <v>610</v>
      </c>
      <c r="E316" s="202">
        <v>4</v>
      </c>
      <c r="F316" s="202">
        <v>41</v>
      </c>
      <c r="G316" s="202">
        <f t="shared" si="17"/>
        <v>164</v>
      </c>
      <c r="H316" s="202"/>
      <c r="I316" s="202"/>
      <c r="J316" s="202"/>
    </row>
    <row r="317" spans="1:10" s="178" customFormat="1" ht="21.75">
      <c r="A317" s="339"/>
      <c r="B317" s="202"/>
      <c r="C317" s="203"/>
      <c r="D317" s="203" t="s">
        <v>289</v>
      </c>
      <c r="E317" s="202">
        <v>4</v>
      </c>
      <c r="F317" s="202">
        <v>56</v>
      </c>
      <c r="G317" s="202">
        <f t="shared" si="17"/>
        <v>224</v>
      </c>
      <c r="H317" s="202"/>
      <c r="I317" s="202"/>
      <c r="J317" s="202"/>
    </row>
    <row r="318" spans="1:10" s="178" customFormat="1" ht="21.75">
      <c r="A318" s="339"/>
      <c r="B318" s="202" t="s">
        <v>70</v>
      </c>
      <c r="C318" s="203" t="s">
        <v>69</v>
      </c>
      <c r="D318" s="203" t="s">
        <v>276</v>
      </c>
      <c r="E318" s="202">
        <v>4</v>
      </c>
      <c r="F318" s="202">
        <f>SUM(F319:F320)</f>
        <v>279</v>
      </c>
      <c r="G318" s="202">
        <f t="shared" si="17"/>
        <v>1116</v>
      </c>
      <c r="H318" s="202" t="s">
        <v>3126</v>
      </c>
      <c r="I318" s="338" t="s">
        <v>3062</v>
      </c>
      <c r="J318" s="338"/>
    </row>
    <row r="319" spans="1:10" s="178" customFormat="1" ht="21.75">
      <c r="A319" s="339"/>
      <c r="B319" s="202"/>
      <c r="C319" s="203"/>
      <c r="D319" s="203" t="s">
        <v>610</v>
      </c>
      <c r="E319" s="202">
        <v>4</v>
      </c>
      <c r="F319" s="202">
        <v>5</v>
      </c>
      <c r="G319" s="202">
        <f t="shared" si="17"/>
        <v>20</v>
      </c>
      <c r="H319" s="202"/>
      <c r="I319" s="202"/>
      <c r="J319" s="202"/>
    </row>
    <row r="320" spans="1:10" s="178" customFormat="1" ht="21.75">
      <c r="A320" s="339"/>
      <c r="B320" s="202"/>
      <c r="C320" s="203"/>
      <c r="D320" s="203" t="s">
        <v>289</v>
      </c>
      <c r="E320" s="202">
        <v>4</v>
      </c>
      <c r="F320" s="202">
        <v>274</v>
      </c>
      <c r="G320" s="202">
        <f t="shared" si="17"/>
        <v>1096</v>
      </c>
      <c r="H320" s="202"/>
      <c r="I320" s="202"/>
      <c r="J320" s="202"/>
    </row>
    <row r="321" spans="1:10" s="178" customFormat="1" ht="21.75">
      <c r="A321" s="339"/>
      <c r="B321" s="202" t="s">
        <v>1479</v>
      </c>
      <c r="C321" s="203" t="s">
        <v>1480</v>
      </c>
      <c r="D321" s="203" t="s">
        <v>276</v>
      </c>
      <c r="E321" s="202">
        <v>4</v>
      </c>
      <c r="F321" s="202">
        <f>SUM(F322:F323)</f>
        <v>387</v>
      </c>
      <c r="G321" s="202">
        <f t="shared" si="17"/>
        <v>1548</v>
      </c>
      <c r="H321" s="202" t="s">
        <v>3126</v>
      </c>
      <c r="I321" s="338" t="s">
        <v>3062</v>
      </c>
      <c r="J321" s="338"/>
    </row>
    <row r="322" spans="1:10" s="178" customFormat="1" ht="21.75">
      <c r="A322" s="339"/>
      <c r="B322" s="202"/>
      <c r="C322" s="203"/>
      <c r="D322" s="203" t="s">
        <v>610</v>
      </c>
      <c r="E322" s="202">
        <v>4</v>
      </c>
      <c r="F322" s="202">
        <v>133</v>
      </c>
      <c r="G322" s="202">
        <f t="shared" si="17"/>
        <v>532</v>
      </c>
      <c r="H322" s="202"/>
      <c r="I322" s="202"/>
      <c r="J322" s="202"/>
    </row>
    <row r="323" spans="1:10" s="178" customFormat="1" ht="21.75">
      <c r="A323" s="339"/>
      <c r="B323" s="202"/>
      <c r="C323" s="203"/>
      <c r="D323" s="203" t="s">
        <v>289</v>
      </c>
      <c r="E323" s="202">
        <v>4</v>
      </c>
      <c r="F323" s="202">
        <v>254</v>
      </c>
      <c r="G323" s="202">
        <f t="shared" si="17"/>
        <v>1016</v>
      </c>
      <c r="H323" s="202"/>
      <c r="I323" s="202"/>
      <c r="J323" s="202"/>
    </row>
    <row r="324" spans="1:10" s="178" customFormat="1" ht="21.75">
      <c r="A324" s="339"/>
      <c r="B324" s="202" t="s">
        <v>74</v>
      </c>
      <c r="C324" s="203" t="s">
        <v>73</v>
      </c>
      <c r="D324" s="203" t="s">
        <v>276</v>
      </c>
      <c r="E324" s="202">
        <v>2</v>
      </c>
      <c r="F324" s="202">
        <f>SUM(F325:F326)</f>
        <v>424</v>
      </c>
      <c r="G324" s="202">
        <f t="shared" si="17"/>
        <v>848</v>
      </c>
      <c r="H324" s="202" t="s">
        <v>2885</v>
      </c>
      <c r="I324" s="362" t="s">
        <v>3391</v>
      </c>
      <c r="J324" s="362"/>
    </row>
    <row r="325" spans="1:10" s="178" customFormat="1" ht="21.75">
      <c r="A325" s="339"/>
      <c r="B325" s="202"/>
      <c r="C325" s="203"/>
      <c r="D325" s="203" t="s">
        <v>610</v>
      </c>
      <c r="E325" s="202">
        <v>2</v>
      </c>
      <c r="F325" s="202">
        <v>32</v>
      </c>
      <c r="G325" s="202">
        <f t="shared" si="17"/>
        <v>64</v>
      </c>
      <c r="H325" s="202"/>
      <c r="I325" s="202"/>
      <c r="J325" s="202"/>
    </row>
    <row r="326" spans="1:10" s="178" customFormat="1" ht="21.75">
      <c r="A326" s="339"/>
      <c r="B326" s="202"/>
      <c r="C326" s="203"/>
      <c r="D326" s="203" t="s">
        <v>289</v>
      </c>
      <c r="E326" s="202">
        <v>2</v>
      </c>
      <c r="F326" s="202">
        <v>392</v>
      </c>
      <c r="G326" s="202">
        <f t="shared" si="17"/>
        <v>784</v>
      </c>
      <c r="H326" s="202"/>
      <c r="I326" s="202"/>
      <c r="J326" s="202"/>
    </row>
    <row r="327" spans="1:10" s="178" customFormat="1" ht="21.75">
      <c r="A327" s="339"/>
      <c r="B327" s="202" t="s">
        <v>634</v>
      </c>
      <c r="C327" s="203" t="s">
        <v>635</v>
      </c>
      <c r="D327" s="203" t="s">
        <v>276</v>
      </c>
      <c r="E327" s="202">
        <v>2</v>
      </c>
      <c r="F327" s="202">
        <f>SUM(F328:F329)</f>
        <v>39</v>
      </c>
      <c r="G327" s="202">
        <f t="shared" si="17"/>
        <v>78</v>
      </c>
      <c r="H327" s="202" t="s">
        <v>3357</v>
      </c>
      <c r="I327" s="362" t="s">
        <v>3391</v>
      </c>
      <c r="J327" s="362"/>
    </row>
    <row r="328" spans="1:10" s="178" customFormat="1" ht="21.75">
      <c r="A328" s="339"/>
      <c r="B328" s="202"/>
      <c r="C328" s="203"/>
      <c r="D328" s="203" t="s">
        <v>610</v>
      </c>
      <c r="E328" s="202">
        <v>2</v>
      </c>
      <c r="F328" s="202">
        <v>6</v>
      </c>
      <c r="G328" s="202">
        <f t="shared" si="17"/>
        <v>12</v>
      </c>
      <c r="H328" s="202"/>
      <c r="I328" s="202"/>
      <c r="J328" s="202"/>
    </row>
    <row r="329" spans="1:10" s="178" customFormat="1" ht="21.75">
      <c r="A329" s="339"/>
      <c r="B329" s="202"/>
      <c r="C329" s="203"/>
      <c r="D329" s="203" t="s">
        <v>289</v>
      </c>
      <c r="E329" s="202">
        <v>2</v>
      </c>
      <c r="F329" s="202">
        <v>33</v>
      </c>
      <c r="G329" s="202">
        <f t="shared" si="17"/>
        <v>66</v>
      </c>
      <c r="H329" s="202"/>
      <c r="I329" s="202"/>
      <c r="J329" s="202"/>
    </row>
    <row r="330" spans="1:10" s="178" customFormat="1" ht="21.75">
      <c r="A330" s="339"/>
      <c r="B330" s="202" t="s">
        <v>636</v>
      </c>
      <c r="C330" s="203" t="s">
        <v>637</v>
      </c>
      <c r="D330" s="203" t="s">
        <v>289</v>
      </c>
      <c r="E330" s="202">
        <v>2</v>
      </c>
      <c r="F330" s="202">
        <v>53</v>
      </c>
      <c r="G330" s="202">
        <f t="shared" si="17"/>
        <v>106</v>
      </c>
      <c r="H330" s="202" t="s">
        <v>3357</v>
      </c>
      <c r="I330" s="362" t="s">
        <v>3391</v>
      </c>
      <c r="J330" s="362"/>
    </row>
    <row r="331" spans="1:10" s="53" customFormat="1" ht="21" customHeight="1">
      <c r="A331" s="40" t="s">
        <v>2663</v>
      </c>
      <c r="B331" s="40"/>
      <c r="C331" s="40" t="s">
        <v>276</v>
      </c>
      <c r="D331" s="40" t="s">
        <v>276</v>
      </c>
      <c r="E331" s="52">
        <f>SUM(E332)</f>
        <v>192</v>
      </c>
      <c r="F331" s="52">
        <f aca="true" t="shared" si="18" ref="F331:G333">SUM(F334+F398)</f>
        <v>2345</v>
      </c>
      <c r="G331" s="52">
        <f t="shared" si="18"/>
        <v>9330</v>
      </c>
      <c r="I331" s="52"/>
      <c r="J331" s="52"/>
    </row>
    <row r="332" spans="1:10" s="53" customFormat="1" ht="21" customHeight="1">
      <c r="A332" s="40"/>
      <c r="B332" s="40"/>
      <c r="C332" s="40" t="s">
        <v>610</v>
      </c>
      <c r="D332" s="40" t="s">
        <v>2663</v>
      </c>
      <c r="E332" s="52">
        <f>SUM(E335+E399)</f>
        <v>192</v>
      </c>
      <c r="F332" s="52">
        <f t="shared" si="18"/>
        <v>2211</v>
      </c>
      <c r="G332" s="52">
        <f t="shared" si="18"/>
        <v>8794</v>
      </c>
      <c r="I332" s="52"/>
      <c r="J332" s="52"/>
    </row>
    <row r="333" spans="1:10" s="53" customFormat="1" ht="21" customHeight="1">
      <c r="A333" s="40"/>
      <c r="B333" s="40"/>
      <c r="C333" s="40" t="s">
        <v>289</v>
      </c>
      <c r="D333" s="40" t="s">
        <v>287</v>
      </c>
      <c r="E333" s="51"/>
      <c r="F333" s="52">
        <f t="shared" si="18"/>
        <v>134</v>
      </c>
      <c r="G333" s="52">
        <f t="shared" si="18"/>
        <v>536</v>
      </c>
      <c r="I333" s="52"/>
      <c r="J333" s="52"/>
    </row>
    <row r="334" spans="1:10" s="53" customFormat="1" ht="21" customHeight="1">
      <c r="A334" s="50" t="s">
        <v>450</v>
      </c>
      <c r="B334" s="50"/>
      <c r="C334" s="50" t="s">
        <v>276</v>
      </c>
      <c r="D334" s="50" t="s">
        <v>276</v>
      </c>
      <c r="E334" s="56">
        <f>SUM(E335)</f>
        <v>150</v>
      </c>
      <c r="F334" s="64">
        <f>SUM(F337,F340,F343,F344,F347,F350,F353:F356,F359:F360,F363,F366,F369,F370,F373:F375,F378:F379,F382:F384,F387:F397)</f>
        <v>1655</v>
      </c>
      <c r="G334" s="64">
        <f>SUM(G337,G340,G343,G344,G347,G350,G353:G356,G359:G360,G363,G366,G369,G370,G373:G375,G378:G379,G382:G384,G387:G397)</f>
        <v>6666</v>
      </c>
      <c r="I334" s="64"/>
      <c r="J334" s="64"/>
    </row>
    <row r="335" spans="1:10" s="53" customFormat="1" ht="21" customHeight="1">
      <c r="A335" s="50"/>
      <c r="B335" s="50"/>
      <c r="C335" s="50" t="s">
        <v>610</v>
      </c>
      <c r="D335" s="65" t="s">
        <v>2663</v>
      </c>
      <c r="E335" s="64">
        <f>SUM(E338,E341,E343,E345,E348,E351,E353,E354,E355,E357,E359,E361,E364,E367,E369,E371,E373,E374,E376,E378,E380,E382:E383,E384,E387:E397)</f>
        <v>150</v>
      </c>
      <c r="F335" s="64">
        <f>SUM(F338,F341,F345,F348,F351,F353:F355,F357,F359,F361,F364,F367,F369,F371,F373:F374,F376,F378,F380,F382:F383,F385,F387:F397)</f>
        <v>1530</v>
      </c>
      <c r="G335" s="64">
        <f>SUM(G338,G341,G345,G348,G351,G353:G355,G357,G359,G361,G364,G367,G369,G371,G373:G374,G376,G378,G380,G382:G383,G385,G387:G397)</f>
        <v>6166</v>
      </c>
      <c r="I335" s="64"/>
      <c r="J335" s="64"/>
    </row>
    <row r="336" spans="1:10" s="53" customFormat="1" ht="21" customHeight="1">
      <c r="A336" s="50"/>
      <c r="B336" s="50"/>
      <c r="C336" s="50" t="s">
        <v>289</v>
      </c>
      <c r="D336" s="50" t="s">
        <v>289</v>
      </c>
      <c r="E336" s="56"/>
      <c r="F336" s="64">
        <f>SUM(F339,F342,F343,F346,F349,F352,F358,F362,F365,F368,F372,F377,F381,F386)</f>
        <v>125</v>
      </c>
      <c r="G336" s="64">
        <f>SUM(G339,G342,G343,G346,G349,G352,G358,G362,G365,G368,G372,G377,G381,G386)</f>
        <v>500</v>
      </c>
      <c r="I336" s="64"/>
      <c r="J336" s="64"/>
    </row>
    <row r="337" spans="1:10" s="178" customFormat="1" ht="21.75">
      <c r="A337" s="339"/>
      <c r="B337" s="202" t="s">
        <v>1697</v>
      </c>
      <c r="C337" s="203" t="s">
        <v>1696</v>
      </c>
      <c r="D337" s="203" t="s">
        <v>276</v>
      </c>
      <c r="E337" s="202">
        <v>4</v>
      </c>
      <c r="F337" s="202">
        <f>SUM(F338:F339)</f>
        <v>196</v>
      </c>
      <c r="G337" s="213">
        <f aca="true" t="shared" si="19" ref="G337:G368">SUM(E337*F337)</f>
        <v>784</v>
      </c>
      <c r="H337" s="202" t="s">
        <v>2883</v>
      </c>
      <c r="I337" s="338" t="s">
        <v>3106</v>
      </c>
      <c r="J337" s="338"/>
    </row>
    <row r="338" spans="1:10" s="178" customFormat="1" ht="21.75">
      <c r="A338" s="339"/>
      <c r="B338" s="202"/>
      <c r="C338" s="203"/>
      <c r="D338" s="203" t="s">
        <v>2663</v>
      </c>
      <c r="E338" s="202">
        <v>4</v>
      </c>
      <c r="F338" s="202">
        <v>137</v>
      </c>
      <c r="G338" s="213">
        <f t="shared" si="19"/>
        <v>548</v>
      </c>
      <c r="H338" s="202" t="s">
        <v>2960</v>
      </c>
      <c r="I338" s="213"/>
      <c r="J338" s="213"/>
    </row>
    <row r="339" spans="1:10" s="178" customFormat="1" ht="21.75">
      <c r="A339" s="339"/>
      <c r="B339" s="202"/>
      <c r="C339" s="203"/>
      <c r="D339" s="203" t="s">
        <v>289</v>
      </c>
      <c r="E339" s="202">
        <v>4</v>
      </c>
      <c r="F339" s="202">
        <v>59</v>
      </c>
      <c r="G339" s="213">
        <f t="shared" si="19"/>
        <v>236</v>
      </c>
      <c r="H339" s="202"/>
      <c r="I339" s="213"/>
      <c r="J339" s="213"/>
    </row>
    <row r="340" spans="1:10" s="178" customFormat="1" ht="21.75">
      <c r="A340" s="339"/>
      <c r="B340" s="202" t="s">
        <v>1695</v>
      </c>
      <c r="C340" s="203" t="s">
        <v>1694</v>
      </c>
      <c r="D340" s="203" t="s">
        <v>276</v>
      </c>
      <c r="E340" s="202">
        <v>4</v>
      </c>
      <c r="F340" s="202">
        <f>SUM(F341:F342)</f>
        <v>153</v>
      </c>
      <c r="G340" s="213">
        <f t="shared" si="19"/>
        <v>612</v>
      </c>
      <c r="H340" s="202" t="s">
        <v>2883</v>
      </c>
      <c r="I340" s="338" t="s">
        <v>3106</v>
      </c>
      <c r="J340" s="338"/>
    </row>
    <row r="341" spans="1:10" s="178" customFormat="1" ht="21.75">
      <c r="A341" s="339"/>
      <c r="B341" s="202"/>
      <c r="C341" s="203"/>
      <c r="D341" s="203" t="s">
        <v>2663</v>
      </c>
      <c r="E341" s="202">
        <v>4</v>
      </c>
      <c r="F341" s="202">
        <v>138</v>
      </c>
      <c r="G341" s="213">
        <f t="shared" si="19"/>
        <v>552</v>
      </c>
      <c r="H341" s="202" t="s">
        <v>2960</v>
      </c>
      <c r="I341" s="213"/>
      <c r="J341" s="213"/>
    </row>
    <row r="342" spans="1:10" s="178" customFormat="1" ht="21.75">
      <c r="A342" s="339"/>
      <c r="B342" s="202"/>
      <c r="C342" s="203"/>
      <c r="D342" s="203" t="s">
        <v>289</v>
      </c>
      <c r="E342" s="202">
        <v>4</v>
      </c>
      <c r="F342" s="202">
        <v>15</v>
      </c>
      <c r="G342" s="213">
        <f t="shared" si="19"/>
        <v>60</v>
      </c>
      <c r="H342" s="202"/>
      <c r="I342" s="213"/>
      <c r="J342" s="213"/>
    </row>
    <row r="343" spans="1:10" s="178" customFormat="1" ht="21.75">
      <c r="A343" s="339"/>
      <c r="B343" s="202" t="s">
        <v>3222</v>
      </c>
      <c r="C343" s="203" t="s">
        <v>3221</v>
      </c>
      <c r="D343" s="203" t="s">
        <v>289</v>
      </c>
      <c r="E343" s="202">
        <v>4</v>
      </c>
      <c r="F343" s="202">
        <v>1</v>
      </c>
      <c r="G343" s="213">
        <f t="shared" si="19"/>
        <v>4</v>
      </c>
      <c r="H343" s="202" t="s">
        <v>2883</v>
      </c>
      <c r="I343" s="338" t="s">
        <v>3106</v>
      </c>
      <c r="J343" s="338"/>
    </row>
    <row r="344" spans="1:10" s="178" customFormat="1" ht="21.75">
      <c r="A344" s="339"/>
      <c r="B344" s="202" t="s">
        <v>1693</v>
      </c>
      <c r="C344" s="203" t="s">
        <v>1692</v>
      </c>
      <c r="D344" s="203" t="s">
        <v>276</v>
      </c>
      <c r="E344" s="202">
        <v>4</v>
      </c>
      <c r="F344" s="202">
        <f>SUM(F345:F346)</f>
        <v>168</v>
      </c>
      <c r="G344" s="213">
        <f t="shared" si="19"/>
        <v>672</v>
      </c>
      <c r="H344" s="202" t="s">
        <v>2883</v>
      </c>
      <c r="I344" s="338" t="s">
        <v>3106</v>
      </c>
      <c r="J344" s="338"/>
    </row>
    <row r="345" spans="1:10" s="178" customFormat="1" ht="21.75">
      <c r="A345" s="339"/>
      <c r="B345" s="202"/>
      <c r="C345" s="203"/>
      <c r="D345" s="203" t="s">
        <v>2663</v>
      </c>
      <c r="E345" s="202">
        <v>4</v>
      </c>
      <c r="F345" s="202">
        <v>137</v>
      </c>
      <c r="G345" s="213">
        <f t="shared" si="19"/>
        <v>548</v>
      </c>
      <c r="H345" s="202"/>
      <c r="I345" s="213"/>
      <c r="J345" s="213"/>
    </row>
    <row r="346" spans="1:10" s="178" customFormat="1" ht="21.75">
      <c r="A346" s="339"/>
      <c r="B346" s="202"/>
      <c r="C346" s="203"/>
      <c r="D346" s="203" t="s">
        <v>289</v>
      </c>
      <c r="E346" s="202">
        <v>4</v>
      </c>
      <c r="F346" s="202">
        <v>31</v>
      </c>
      <c r="G346" s="213">
        <f t="shared" si="19"/>
        <v>124</v>
      </c>
      <c r="H346" s="202"/>
      <c r="I346" s="213"/>
      <c r="J346" s="213"/>
    </row>
    <row r="347" spans="1:10" s="178" customFormat="1" ht="21.75">
      <c r="A347" s="339"/>
      <c r="B347" s="202" t="s">
        <v>2308</v>
      </c>
      <c r="C347" s="203" t="s">
        <v>2307</v>
      </c>
      <c r="D347" s="203" t="s">
        <v>276</v>
      </c>
      <c r="E347" s="202">
        <v>4</v>
      </c>
      <c r="F347" s="202">
        <f>SUM(F348:F349)</f>
        <v>72</v>
      </c>
      <c r="G347" s="213">
        <f t="shared" si="19"/>
        <v>288</v>
      </c>
      <c r="H347" s="202" t="s">
        <v>2883</v>
      </c>
      <c r="I347" s="338" t="s">
        <v>3106</v>
      </c>
      <c r="J347" s="338"/>
    </row>
    <row r="348" spans="1:10" s="178" customFormat="1" ht="21.75">
      <c r="A348" s="339"/>
      <c r="B348" s="202"/>
      <c r="C348" s="203"/>
      <c r="D348" s="203" t="s">
        <v>2663</v>
      </c>
      <c r="E348" s="202">
        <v>4</v>
      </c>
      <c r="F348" s="202">
        <v>70</v>
      </c>
      <c r="G348" s="213">
        <f t="shared" si="19"/>
        <v>280</v>
      </c>
      <c r="H348" s="202"/>
      <c r="I348" s="213"/>
      <c r="J348" s="213"/>
    </row>
    <row r="349" spans="1:10" s="178" customFormat="1" ht="21.75">
      <c r="A349" s="339"/>
      <c r="B349" s="202"/>
      <c r="C349" s="203"/>
      <c r="D349" s="203" t="s">
        <v>289</v>
      </c>
      <c r="E349" s="202">
        <v>4</v>
      </c>
      <c r="F349" s="202">
        <v>2</v>
      </c>
      <c r="G349" s="213">
        <f t="shared" si="19"/>
        <v>8</v>
      </c>
      <c r="H349" s="202"/>
      <c r="I349" s="213"/>
      <c r="J349" s="213"/>
    </row>
    <row r="350" spans="1:10" s="178" customFormat="1" ht="21.75">
      <c r="A350" s="339"/>
      <c r="B350" s="202" t="s">
        <v>2135</v>
      </c>
      <c r="C350" s="203" t="s">
        <v>2134</v>
      </c>
      <c r="D350" s="203" t="s">
        <v>276</v>
      </c>
      <c r="E350" s="202">
        <v>4</v>
      </c>
      <c r="F350" s="202">
        <f>SUM(F351:F352)</f>
        <v>33</v>
      </c>
      <c r="G350" s="213">
        <f t="shared" si="19"/>
        <v>132</v>
      </c>
      <c r="H350" s="202" t="s">
        <v>2883</v>
      </c>
      <c r="I350" s="338" t="s">
        <v>3517</v>
      </c>
      <c r="J350" s="338"/>
    </row>
    <row r="351" spans="1:10" s="178" customFormat="1" ht="21.75">
      <c r="A351" s="339"/>
      <c r="B351" s="202"/>
      <c r="C351" s="203"/>
      <c r="D351" s="203" t="s">
        <v>2663</v>
      </c>
      <c r="E351" s="202">
        <v>4</v>
      </c>
      <c r="F351" s="202">
        <v>32</v>
      </c>
      <c r="G351" s="213">
        <f t="shared" si="19"/>
        <v>128</v>
      </c>
      <c r="H351" s="202"/>
      <c r="I351" s="213"/>
      <c r="J351" s="213"/>
    </row>
    <row r="352" spans="1:10" s="178" customFormat="1" ht="21.75">
      <c r="A352" s="339"/>
      <c r="B352" s="202"/>
      <c r="C352" s="203"/>
      <c r="D352" s="203" t="s">
        <v>289</v>
      </c>
      <c r="E352" s="202">
        <v>4</v>
      </c>
      <c r="F352" s="202">
        <v>1</v>
      </c>
      <c r="G352" s="213">
        <f t="shared" si="19"/>
        <v>4</v>
      </c>
      <c r="H352" s="202"/>
      <c r="I352" s="213"/>
      <c r="J352" s="213"/>
    </row>
    <row r="353" spans="1:10" s="178" customFormat="1" ht="21.75">
      <c r="A353" s="339"/>
      <c r="B353" s="202" t="s">
        <v>2434</v>
      </c>
      <c r="C353" s="203" t="s">
        <v>2433</v>
      </c>
      <c r="D353" s="203" t="s">
        <v>2663</v>
      </c>
      <c r="E353" s="202">
        <v>4</v>
      </c>
      <c r="F353" s="202">
        <v>53</v>
      </c>
      <c r="G353" s="213">
        <f t="shared" si="19"/>
        <v>212</v>
      </c>
      <c r="H353" s="202" t="s">
        <v>2883</v>
      </c>
      <c r="I353" s="338" t="s">
        <v>3108</v>
      </c>
      <c r="J353" s="338"/>
    </row>
    <row r="354" spans="1:10" s="178" customFormat="1" ht="21.75">
      <c r="A354" s="339"/>
      <c r="B354" s="202" t="s">
        <v>1930</v>
      </c>
      <c r="C354" s="203" t="s">
        <v>1929</v>
      </c>
      <c r="D354" s="203" t="s">
        <v>2663</v>
      </c>
      <c r="E354" s="202">
        <v>4</v>
      </c>
      <c r="F354" s="202">
        <v>36</v>
      </c>
      <c r="G354" s="213">
        <f t="shared" si="19"/>
        <v>144</v>
      </c>
      <c r="H354" s="202" t="s">
        <v>2883</v>
      </c>
      <c r="I354" s="338" t="s">
        <v>3107</v>
      </c>
      <c r="J354" s="338"/>
    </row>
    <row r="355" spans="1:10" s="178" customFormat="1" ht="21.75">
      <c r="A355" s="339"/>
      <c r="B355" s="202" t="s">
        <v>2305</v>
      </c>
      <c r="C355" s="203" t="s">
        <v>2304</v>
      </c>
      <c r="D355" s="203" t="s">
        <v>2663</v>
      </c>
      <c r="E355" s="202">
        <v>4</v>
      </c>
      <c r="F355" s="202">
        <v>23</v>
      </c>
      <c r="G355" s="213">
        <f t="shared" si="19"/>
        <v>92</v>
      </c>
      <c r="H355" s="202" t="s">
        <v>2883</v>
      </c>
      <c r="I355" s="338" t="s">
        <v>3108</v>
      </c>
      <c r="J355" s="338"/>
    </row>
    <row r="356" spans="1:10" s="178" customFormat="1" ht="21.75">
      <c r="A356" s="339"/>
      <c r="B356" s="202" t="s">
        <v>3220</v>
      </c>
      <c r="C356" s="203" t="s">
        <v>3219</v>
      </c>
      <c r="D356" s="203" t="s">
        <v>276</v>
      </c>
      <c r="E356" s="202">
        <v>4</v>
      </c>
      <c r="F356" s="202">
        <f>SUM(F357:F358)</f>
        <v>86</v>
      </c>
      <c r="G356" s="213">
        <f t="shared" si="19"/>
        <v>344</v>
      </c>
      <c r="H356" s="202" t="s">
        <v>2883</v>
      </c>
      <c r="I356" s="338" t="s">
        <v>3518</v>
      </c>
      <c r="J356" s="338"/>
    </row>
    <row r="357" spans="1:10" s="178" customFormat="1" ht="21.75">
      <c r="A357" s="339"/>
      <c r="B357" s="202"/>
      <c r="C357" s="203"/>
      <c r="D357" s="203" t="s">
        <v>2663</v>
      </c>
      <c r="E357" s="202">
        <v>4</v>
      </c>
      <c r="F357" s="202">
        <v>82</v>
      </c>
      <c r="G357" s="213">
        <f t="shared" si="19"/>
        <v>328</v>
      </c>
      <c r="H357" s="202"/>
      <c r="I357" s="213"/>
      <c r="J357" s="213"/>
    </row>
    <row r="358" spans="1:10" s="178" customFormat="1" ht="21.75">
      <c r="A358" s="339"/>
      <c r="B358" s="202"/>
      <c r="C358" s="203"/>
      <c r="D358" s="203" t="s">
        <v>289</v>
      </c>
      <c r="E358" s="202">
        <v>4</v>
      </c>
      <c r="F358" s="202">
        <v>4</v>
      </c>
      <c r="G358" s="213">
        <f t="shared" si="19"/>
        <v>16</v>
      </c>
      <c r="H358" s="202"/>
      <c r="I358" s="213"/>
      <c r="J358" s="213"/>
    </row>
    <row r="359" spans="1:10" s="178" customFormat="1" ht="21.75">
      <c r="A359" s="339"/>
      <c r="B359" s="202" t="s">
        <v>2301</v>
      </c>
      <c r="C359" s="203" t="s">
        <v>2300</v>
      </c>
      <c r="D359" s="203" t="s">
        <v>2663</v>
      </c>
      <c r="E359" s="202">
        <v>4</v>
      </c>
      <c r="F359" s="202">
        <v>2</v>
      </c>
      <c r="G359" s="213">
        <f t="shared" si="19"/>
        <v>8</v>
      </c>
      <c r="H359" s="202" t="s">
        <v>2883</v>
      </c>
      <c r="I359" s="338" t="s">
        <v>3518</v>
      </c>
      <c r="J359" s="338"/>
    </row>
    <row r="360" spans="1:10" s="178" customFormat="1" ht="21.75">
      <c r="A360" s="339"/>
      <c r="B360" s="202" t="s">
        <v>2536</v>
      </c>
      <c r="C360" s="203" t="s">
        <v>2535</v>
      </c>
      <c r="D360" s="203" t="s">
        <v>276</v>
      </c>
      <c r="E360" s="202">
        <v>4</v>
      </c>
      <c r="F360" s="202">
        <f>SUM(F361:F362)</f>
        <v>28</v>
      </c>
      <c r="G360" s="213">
        <f t="shared" si="19"/>
        <v>112</v>
      </c>
      <c r="H360" s="202" t="s">
        <v>2883</v>
      </c>
      <c r="I360" s="338" t="s">
        <v>3519</v>
      </c>
      <c r="J360" s="338"/>
    </row>
    <row r="361" spans="1:10" s="178" customFormat="1" ht="21.75">
      <c r="A361" s="339"/>
      <c r="B361" s="202"/>
      <c r="C361" s="203"/>
      <c r="D361" s="203" t="s">
        <v>2663</v>
      </c>
      <c r="E361" s="202">
        <v>4</v>
      </c>
      <c r="F361" s="202">
        <v>27</v>
      </c>
      <c r="G361" s="213">
        <f t="shared" si="19"/>
        <v>108</v>
      </c>
      <c r="H361" s="202"/>
      <c r="I361" s="213"/>
      <c r="J361" s="213"/>
    </row>
    <row r="362" spans="1:10" s="178" customFormat="1" ht="21.75">
      <c r="A362" s="339"/>
      <c r="B362" s="202"/>
      <c r="C362" s="203"/>
      <c r="D362" s="203" t="s">
        <v>289</v>
      </c>
      <c r="E362" s="202">
        <v>4</v>
      </c>
      <c r="F362" s="202">
        <v>1</v>
      </c>
      <c r="G362" s="213">
        <f t="shared" si="19"/>
        <v>4</v>
      </c>
      <c r="H362" s="202"/>
      <c r="I362" s="213"/>
      <c r="J362" s="213"/>
    </row>
    <row r="363" spans="1:10" s="178" customFormat="1" ht="21.75">
      <c r="A363" s="339"/>
      <c r="B363" s="202" t="s">
        <v>2645</v>
      </c>
      <c r="C363" s="203" t="s">
        <v>2646</v>
      </c>
      <c r="D363" s="203" t="s">
        <v>276</v>
      </c>
      <c r="E363" s="202">
        <v>4</v>
      </c>
      <c r="F363" s="202">
        <f>SUM(F364:F365)</f>
        <v>31</v>
      </c>
      <c r="G363" s="213">
        <f t="shared" si="19"/>
        <v>124</v>
      </c>
      <c r="H363" s="202" t="s">
        <v>2883</v>
      </c>
      <c r="I363" s="338" t="s">
        <v>3520</v>
      </c>
      <c r="J363" s="338"/>
    </row>
    <row r="364" spans="1:10" s="178" customFormat="1" ht="21.75">
      <c r="A364" s="339"/>
      <c r="B364" s="202"/>
      <c r="C364" s="203"/>
      <c r="D364" s="203" t="s">
        <v>2663</v>
      </c>
      <c r="E364" s="202">
        <v>4</v>
      </c>
      <c r="F364" s="202">
        <v>30</v>
      </c>
      <c r="G364" s="213">
        <f t="shared" si="19"/>
        <v>120</v>
      </c>
      <c r="H364" s="202"/>
      <c r="I364" s="213"/>
      <c r="J364" s="213"/>
    </row>
    <row r="365" spans="1:10" s="178" customFormat="1" ht="21.75">
      <c r="A365" s="339"/>
      <c r="B365" s="202"/>
      <c r="C365" s="203"/>
      <c r="D365" s="203" t="s">
        <v>289</v>
      </c>
      <c r="E365" s="202">
        <v>4</v>
      </c>
      <c r="F365" s="202">
        <v>1</v>
      </c>
      <c r="G365" s="213">
        <f t="shared" si="19"/>
        <v>4</v>
      </c>
      <c r="H365" s="202"/>
      <c r="I365" s="213"/>
      <c r="J365" s="213"/>
    </row>
    <row r="366" spans="1:10" s="178" customFormat="1" ht="21.75">
      <c r="A366" s="339"/>
      <c r="B366" s="202" t="s">
        <v>2647</v>
      </c>
      <c r="C366" s="203" t="s">
        <v>2648</v>
      </c>
      <c r="D366" s="203" t="s">
        <v>276</v>
      </c>
      <c r="E366" s="202">
        <v>4</v>
      </c>
      <c r="F366" s="202">
        <f>SUM(F367:F368)</f>
        <v>30</v>
      </c>
      <c r="G366" s="213">
        <f t="shared" si="19"/>
        <v>120</v>
      </c>
      <c r="H366" s="202" t="s">
        <v>2883</v>
      </c>
      <c r="I366" s="338" t="s">
        <v>3520</v>
      </c>
      <c r="J366" s="338"/>
    </row>
    <row r="367" spans="1:10" s="178" customFormat="1" ht="21.75">
      <c r="A367" s="339"/>
      <c r="B367" s="202"/>
      <c r="C367" s="203"/>
      <c r="D367" s="203" t="s">
        <v>2663</v>
      </c>
      <c r="E367" s="202">
        <v>4</v>
      </c>
      <c r="F367" s="202">
        <v>29</v>
      </c>
      <c r="G367" s="213">
        <f t="shared" si="19"/>
        <v>116</v>
      </c>
      <c r="H367" s="202"/>
      <c r="I367" s="213"/>
      <c r="J367" s="213"/>
    </row>
    <row r="368" spans="1:10" s="178" customFormat="1" ht="21.75">
      <c r="A368" s="339"/>
      <c r="B368" s="202"/>
      <c r="C368" s="203"/>
      <c r="D368" s="203" t="s">
        <v>289</v>
      </c>
      <c r="E368" s="202">
        <v>4</v>
      </c>
      <c r="F368" s="202">
        <v>1</v>
      </c>
      <c r="G368" s="213">
        <f t="shared" si="19"/>
        <v>4</v>
      </c>
      <c r="H368" s="202"/>
      <c r="I368" s="213"/>
      <c r="J368" s="213"/>
    </row>
    <row r="369" spans="1:10" s="178" customFormat="1" ht="21.75">
      <c r="A369" s="339"/>
      <c r="B369" s="202" t="s">
        <v>2126</v>
      </c>
      <c r="C369" s="203" t="s">
        <v>793</v>
      </c>
      <c r="D369" s="203" t="s">
        <v>2663</v>
      </c>
      <c r="E369" s="202">
        <v>4</v>
      </c>
      <c r="F369" s="202">
        <v>56</v>
      </c>
      <c r="G369" s="213">
        <f aca="true" t="shared" si="20" ref="G369:G397">SUM(E369*F369)</f>
        <v>224</v>
      </c>
      <c r="H369" s="202" t="s">
        <v>2963</v>
      </c>
      <c r="I369" s="338" t="s">
        <v>3106</v>
      </c>
      <c r="J369" s="338"/>
    </row>
    <row r="370" spans="1:10" s="178" customFormat="1" ht="21.75">
      <c r="A370" s="339"/>
      <c r="B370" s="202" t="s">
        <v>2303</v>
      </c>
      <c r="C370" s="203" t="s">
        <v>2302</v>
      </c>
      <c r="D370" s="203" t="s">
        <v>276</v>
      </c>
      <c r="E370" s="202">
        <v>4</v>
      </c>
      <c r="F370" s="202">
        <f>SUM(F371:F372)</f>
        <v>50</v>
      </c>
      <c r="G370" s="213">
        <f t="shared" si="20"/>
        <v>200</v>
      </c>
      <c r="H370" s="202" t="s">
        <v>2883</v>
      </c>
      <c r="I370" s="338" t="s">
        <v>3517</v>
      </c>
      <c r="J370" s="338"/>
    </row>
    <row r="371" spans="1:10" s="178" customFormat="1" ht="21.75">
      <c r="A371" s="339"/>
      <c r="B371" s="202"/>
      <c r="C371" s="203"/>
      <c r="D371" s="203" t="s">
        <v>2663</v>
      </c>
      <c r="E371" s="202">
        <v>4</v>
      </c>
      <c r="F371" s="202">
        <v>48</v>
      </c>
      <c r="G371" s="213">
        <f t="shared" si="20"/>
        <v>192</v>
      </c>
      <c r="H371" s="202"/>
      <c r="I371" s="213"/>
      <c r="J371" s="213"/>
    </row>
    <row r="372" spans="1:10" s="178" customFormat="1" ht="21.75">
      <c r="A372" s="339"/>
      <c r="B372" s="202"/>
      <c r="C372" s="203"/>
      <c r="D372" s="203" t="s">
        <v>289</v>
      </c>
      <c r="E372" s="202">
        <v>4</v>
      </c>
      <c r="F372" s="202">
        <v>2</v>
      </c>
      <c r="G372" s="213">
        <f t="shared" si="20"/>
        <v>8</v>
      </c>
      <c r="H372" s="202"/>
      <c r="I372" s="213"/>
      <c r="J372" s="213"/>
    </row>
    <row r="373" spans="1:10" s="178" customFormat="1" ht="21.75">
      <c r="A373" s="339"/>
      <c r="B373" s="202" t="s">
        <v>2324</v>
      </c>
      <c r="C373" s="203" t="s">
        <v>2323</v>
      </c>
      <c r="D373" s="203" t="s">
        <v>2663</v>
      </c>
      <c r="E373" s="202">
        <v>4</v>
      </c>
      <c r="F373" s="202">
        <v>46</v>
      </c>
      <c r="G373" s="213">
        <f t="shared" si="20"/>
        <v>184</v>
      </c>
      <c r="H373" s="202" t="s">
        <v>2883</v>
      </c>
      <c r="I373" s="338" t="s">
        <v>3517</v>
      </c>
      <c r="J373" s="338"/>
    </row>
    <row r="374" spans="1:10" s="178" customFormat="1" ht="21.75">
      <c r="A374" s="339"/>
      <c r="B374" s="202" t="s">
        <v>2724</v>
      </c>
      <c r="C374" s="203" t="s">
        <v>2723</v>
      </c>
      <c r="D374" s="203" t="s">
        <v>2663</v>
      </c>
      <c r="E374" s="202">
        <v>4</v>
      </c>
      <c r="F374" s="202">
        <v>43</v>
      </c>
      <c r="G374" s="213">
        <f t="shared" si="20"/>
        <v>172</v>
      </c>
      <c r="H374" s="202" t="s">
        <v>2883</v>
      </c>
      <c r="I374" s="338" t="s">
        <v>3521</v>
      </c>
      <c r="J374" s="338"/>
    </row>
    <row r="375" spans="1:10" s="178" customFormat="1" ht="21.75">
      <c r="A375" s="339"/>
      <c r="B375" s="202" t="s">
        <v>2649</v>
      </c>
      <c r="C375" s="203" t="s">
        <v>2650</v>
      </c>
      <c r="D375" s="203" t="s">
        <v>276</v>
      </c>
      <c r="E375" s="202">
        <v>4</v>
      </c>
      <c r="F375" s="202">
        <f>SUM(F376:F377)</f>
        <v>70</v>
      </c>
      <c r="G375" s="213">
        <f t="shared" si="20"/>
        <v>280</v>
      </c>
      <c r="H375" s="202" t="s">
        <v>2883</v>
      </c>
      <c r="I375" s="338" t="s">
        <v>3518</v>
      </c>
      <c r="J375" s="338"/>
    </row>
    <row r="376" spans="1:10" s="178" customFormat="1" ht="21.75">
      <c r="A376" s="339"/>
      <c r="B376" s="202"/>
      <c r="C376" s="203"/>
      <c r="D376" s="203" t="s">
        <v>2663</v>
      </c>
      <c r="E376" s="202">
        <v>4</v>
      </c>
      <c r="F376" s="202">
        <v>66</v>
      </c>
      <c r="G376" s="213">
        <f t="shared" si="20"/>
        <v>264</v>
      </c>
      <c r="H376" s="202"/>
      <c r="I376" s="213"/>
      <c r="J376" s="213"/>
    </row>
    <row r="377" spans="1:10" s="178" customFormat="1" ht="21.75">
      <c r="A377" s="339"/>
      <c r="B377" s="202"/>
      <c r="C377" s="203"/>
      <c r="D377" s="203" t="s">
        <v>289</v>
      </c>
      <c r="E377" s="202">
        <v>4</v>
      </c>
      <c r="F377" s="202">
        <v>4</v>
      </c>
      <c r="G377" s="213">
        <f t="shared" si="20"/>
        <v>16</v>
      </c>
      <c r="H377" s="202"/>
      <c r="I377" s="213"/>
      <c r="J377" s="213"/>
    </row>
    <row r="378" spans="1:10" s="178" customFormat="1" ht="21.75">
      <c r="A378" s="339"/>
      <c r="B378" s="202" t="s">
        <v>2139</v>
      </c>
      <c r="C378" s="203" t="s">
        <v>2138</v>
      </c>
      <c r="D378" s="203" t="s">
        <v>2663</v>
      </c>
      <c r="E378" s="202">
        <v>4</v>
      </c>
      <c r="F378" s="202">
        <v>10</v>
      </c>
      <c r="G378" s="213">
        <f t="shared" si="20"/>
        <v>40</v>
      </c>
      <c r="H378" s="202" t="s">
        <v>2883</v>
      </c>
      <c r="I378" s="338" t="s">
        <v>3518</v>
      </c>
      <c r="J378" s="338"/>
    </row>
    <row r="379" spans="1:10" s="178" customFormat="1" ht="21.75">
      <c r="A379" s="339"/>
      <c r="B379" s="202" t="s">
        <v>3218</v>
      </c>
      <c r="C379" s="203" t="s">
        <v>3217</v>
      </c>
      <c r="D379" s="203" t="s">
        <v>276</v>
      </c>
      <c r="E379" s="202">
        <v>4</v>
      </c>
      <c r="F379" s="202">
        <f>SUM(F380:F381)</f>
        <v>44</v>
      </c>
      <c r="G379" s="213">
        <f t="shared" si="20"/>
        <v>176</v>
      </c>
      <c r="H379" s="202" t="s">
        <v>2883</v>
      </c>
      <c r="I379" s="338" t="s">
        <v>3519</v>
      </c>
      <c r="J379" s="338"/>
    </row>
    <row r="380" spans="1:10" s="178" customFormat="1" ht="21.75">
      <c r="A380" s="339"/>
      <c r="B380" s="202"/>
      <c r="C380" s="203"/>
      <c r="D380" s="203" t="s">
        <v>2663</v>
      </c>
      <c r="E380" s="202">
        <v>4</v>
      </c>
      <c r="F380" s="202">
        <v>42</v>
      </c>
      <c r="G380" s="213">
        <f t="shared" si="20"/>
        <v>168</v>
      </c>
      <c r="H380" s="202"/>
      <c r="I380" s="213"/>
      <c r="J380" s="213"/>
    </row>
    <row r="381" spans="1:10" s="178" customFormat="1" ht="21.75">
      <c r="A381" s="339"/>
      <c r="B381" s="202"/>
      <c r="C381" s="203"/>
      <c r="D381" s="203" t="s">
        <v>289</v>
      </c>
      <c r="E381" s="202">
        <v>4</v>
      </c>
      <c r="F381" s="202">
        <v>2</v>
      </c>
      <c r="G381" s="213">
        <f t="shared" si="20"/>
        <v>8</v>
      </c>
      <c r="H381" s="202"/>
      <c r="I381" s="213"/>
      <c r="J381" s="213"/>
    </row>
    <row r="382" spans="1:10" s="178" customFormat="1" ht="21.75">
      <c r="A382" s="339"/>
      <c r="B382" s="202" t="s">
        <v>3216</v>
      </c>
      <c r="C382" s="203" t="s">
        <v>3215</v>
      </c>
      <c r="D382" s="203" t="s">
        <v>2663</v>
      </c>
      <c r="E382" s="202">
        <v>4</v>
      </c>
      <c r="F382" s="202">
        <v>24</v>
      </c>
      <c r="G382" s="213">
        <f t="shared" si="20"/>
        <v>96</v>
      </c>
      <c r="H382" s="202" t="s">
        <v>2883</v>
      </c>
      <c r="I382" s="338" t="s">
        <v>3519</v>
      </c>
      <c r="J382" s="338"/>
    </row>
    <row r="383" spans="1:10" s="178" customFormat="1" ht="21.75">
      <c r="A383" s="339"/>
      <c r="B383" s="202" t="s">
        <v>2651</v>
      </c>
      <c r="C383" s="203" t="s">
        <v>2652</v>
      </c>
      <c r="D383" s="203" t="s">
        <v>2663</v>
      </c>
      <c r="E383" s="202">
        <v>4</v>
      </c>
      <c r="F383" s="202">
        <v>4</v>
      </c>
      <c r="G383" s="213">
        <f t="shared" si="20"/>
        <v>16</v>
      </c>
      <c r="H383" s="202" t="s">
        <v>2883</v>
      </c>
      <c r="I383" s="338" t="s">
        <v>3518</v>
      </c>
      <c r="J383" s="338"/>
    </row>
    <row r="384" spans="1:10" s="178" customFormat="1" ht="21.75">
      <c r="A384" s="339"/>
      <c r="B384" s="202" t="s">
        <v>2299</v>
      </c>
      <c r="C384" s="203" t="s">
        <v>2298</v>
      </c>
      <c r="D384" s="203" t="s">
        <v>276</v>
      </c>
      <c r="E384" s="202">
        <v>4</v>
      </c>
      <c r="F384" s="202">
        <f>SUM(F385:F386)</f>
        <v>74</v>
      </c>
      <c r="G384" s="213">
        <f t="shared" si="20"/>
        <v>296</v>
      </c>
      <c r="H384" s="202" t="s">
        <v>2883</v>
      </c>
      <c r="I384" s="338" t="s">
        <v>3518</v>
      </c>
      <c r="J384" s="338"/>
    </row>
    <row r="385" spans="1:10" s="178" customFormat="1" ht="21.75">
      <c r="A385" s="339"/>
      <c r="B385" s="202"/>
      <c r="C385" s="203"/>
      <c r="D385" s="203" t="s">
        <v>2663</v>
      </c>
      <c r="E385" s="202">
        <v>4</v>
      </c>
      <c r="F385" s="202">
        <v>73</v>
      </c>
      <c r="G385" s="213">
        <f t="shared" si="20"/>
        <v>292</v>
      </c>
      <c r="H385" s="202"/>
      <c r="I385" s="213"/>
      <c r="J385" s="213"/>
    </row>
    <row r="386" spans="1:10" s="178" customFormat="1" ht="21.75">
      <c r="A386" s="339"/>
      <c r="B386" s="202"/>
      <c r="C386" s="203"/>
      <c r="D386" s="203" t="s">
        <v>289</v>
      </c>
      <c r="E386" s="202">
        <v>4</v>
      </c>
      <c r="F386" s="202">
        <v>1</v>
      </c>
      <c r="G386" s="213">
        <f t="shared" si="20"/>
        <v>4</v>
      </c>
      <c r="H386" s="202"/>
      <c r="I386" s="213"/>
      <c r="J386" s="213"/>
    </row>
    <row r="387" spans="1:10" s="178" customFormat="1" ht="21.75">
      <c r="A387" s="339"/>
      <c r="B387" s="202" t="s">
        <v>2432</v>
      </c>
      <c r="C387" s="203" t="s">
        <v>2431</v>
      </c>
      <c r="D387" s="203" t="s">
        <v>2663</v>
      </c>
      <c r="E387" s="202">
        <v>4</v>
      </c>
      <c r="F387" s="202">
        <v>17</v>
      </c>
      <c r="G387" s="213">
        <f t="shared" si="20"/>
        <v>68</v>
      </c>
      <c r="H387" s="202" t="s">
        <v>2883</v>
      </c>
      <c r="I387" s="338" t="s">
        <v>3518</v>
      </c>
      <c r="J387" s="338"/>
    </row>
    <row r="388" spans="1:10" s="178" customFormat="1" ht="21.75">
      <c r="A388" s="339"/>
      <c r="B388" s="202" t="s">
        <v>2653</v>
      </c>
      <c r="C388" s="203" t="s">
        <v>2654</v>
      </c>
      <c r="D388" s="203" t="s">
        <v>2663</v>
      </c>
      <c r="E388" s="202">
        <v>4</v>
      </c>
      <c r="F388" s="202">
        <v>48</v>
      </c>
      <c r="G388" s="213">
        <f t="shared" si="20"/>
        <v>192</v>
      </c>
      <c r="H388" s="202" t="s">
        <v>2883</v>
      </c>
      <c r="I388" s="338" t="s">
        <v>3519</v>
      </c>
      <c r="J388" s="338"/>
    </row>
    <row r="389" spans="1:10" s="178" customFormat="1" ht="21.75">
      <c r="A389" s="339"/>
      <c r="B389" s="202" t="s">
        <v>3214</v>
      </c>
      <c r="C389" s="203" t="s">
        <v>3213</v>
      </c>
      <c r="D389" s="203" t="s">
        <v>2663</v>
      </c>
      <c r="E389" s="202">
        <v>4</v>
      </c>
      <c r="F389" s="202">
        <v>34</v>
      </c>
      <c r="G389" s="213">
        <f t="shared" si="20"/>
        <v>136</v>
      </c>
      <c r="H389" s="202" t="s">
        <v>2883</v>
      </c>
      <c r="I389" s="338" t="s">
        <v>3519</v>
      </c>
      <c r="J389" s="338"/>
    </row>
    <row r="390" spans="1:10" s="192" customFormat="1" ht="21.75">
      <c r="A390" s="340"/>
      <c r="B390" s="211" t="s">
        <v>3212</v>
      </c>
      <c r="C390" s="212" t="s">
        <v>3211</v>
      </c>
      <c r="D390" s="212" t="s">
        <v>2663</v>
      </c>
      <c r="E390" s="211">
        <v>4</v>
      </c>
      <c r="F390" s="211">
        <v>19</v>
      </c>
      <c r="G390" s="214">
        <f t="shared" si="20"/>
        <v>76</v>
      </c>
      <c r="H390" s="211" t="s">
        <v>2883</v>
      </c>
      <c r="I390" s="214"/>
      <c r="J390" s="214"/>
    </row>
    <row r="391" spans="1:10" s="178" customFormat="1" ht="21.75">
      <c r="A391" s="339"/>
      <c r="B391" s="202" t="s">
        <v>2655</v>
      </c>
      <c r="C391" s="203" t="s">
        <v>2656</v>
      </c>
      <c r="D391" s="203" t="s">
        <v>2663</v>
      </c>
      <c r="E391" s="202">
        <v>4</v>
      </c>
      <c r="F391" s="202">
        <v>24</v>
      </c>
      <c r="G391" s="213">
        <f t="shared" si="20"/>
        <v>96</v>
      </c>
      <c r="H391" s="202" t="s">
        <v>2883</v>
      </c>
      <c r="I391" s="338" t="s">
        <v>3520</v>
      </c>
      <c r="J391" s="338"/>
    </row>
    <row r="392" spans="1:10" s="178" customFormat="1" ht="21.75">
      <c r="A392" s="339"/>
      <c r="B392" s="202" t="s">
        <v>2530</v>
      </c>
      <c r="C392" s="203" t="s">
        <v>625</v>
      </c>
      <c r="D392" s="203" t="s">
        <v>2663</v>
      </c>
      <c r="E392" s="202">
        <v>2</v>
      </c>
      <c r="F392" s="202">
        <v>85</v>
      </c>
      <c r="G392" s="213">
        <f t="shared" si="20"/>
        <v>170</v>
      </c>
      <c r="H392" s="202" t="s">
        <v>2884</v>
      </c>
      <c r="I392" s="338" t="s">
        <v>3110</v>
      </c>
      <c r="J392" s="338"/>
    </row>
    <row r="393" spans="1:10" s="178" customFormat="1" ht="21.75">
      <c r="A393" s="339"/>
      <c r="B393" s="202" t="s">
        <v>3210</v>
      </c>
      <c r="C393" s="203" t="s">
        <v>3209</v>
      </c>
      <c r="D393" s="203" t="s">
        <v>2663</v>
      </c>
      <c r="E393" s="202">
        <v>4</v>
      </c>
      <c r="F393" s="202">
        <v>16</v>
      </c>
      <c r="G393" s="213">
        <f t="shared" si="20"/>
        <v>64</v>
      </c>
      <c r="H393" s="202" t="s">
        <v>2883</v>
      </c>
      <c r="I393" s="338" t="s">
        <v>3521</v>
      </c>
      <c r="J393" s="338"/>
    </row>
    <row r="394" spans="1:10" s="178" customFormat="1" ht="21.75">
      <c r="A394" s="339"/>
      <c r="B394" s="202" t="s">
        <v>3208</v>
      </c>
      <c r="C394" s="203" t="s">
        <v>3207</v>
      </c>
      <c r="D394" s="203" t="s">
        <v>2663</v>
      </c>
      <c r="E394" s="202">
        <v>4</v>
      </c>
      <c r="F394" s="202">
        <v>28</v>
      </c>
      <c r="G394" s="213">
        <f t="shared" si="20"/>
        <v>112</v>
      </c>
      <c r="H394" s="202" t="s">
        <v>2883</v>
      </c>
      <c r="I394" s="338" t="s">
        <v>3521</v>
      </c>
      <c r="J394" s="338"/>
    </row>
    <row r="395" spans="1:10" s="178" customFormat="1" ht="21.75">
      <c r="A395" s="339"/>
      <c r="B395" s="202" t="s">
        <v>3206</v>
      </c>
      <c r="C395" s="203" t="s">
        <v>3205</v>
      </c>
      <c r="D395" s="203" t="s">
        <v>2663</v>
      </c>
      <c r="E395" s="202">
        <v>4</v>
      </c>
      <c r="F395" s="202">
        <v>15</v>
      </c>
      <c r="G395" s="213">
        <f t="shared" si="20"/>
        <v>60</v>
      </c>
      <c r="H395" s="202" t="s">
        <v>2883</v>
      </c>
      <c r="I395" s="338" t="s">
        <v>3522</v>
      </c>
      <c r="J395" s="338"/>
    </row>
    <row r="396" spans="1:10" s="178" customFormat="1" ht="21.75">
      <c r="A396" s="339"/>
      <c r="B396" s="202" t="s">
        <v>2657</v>
      </c>
      <c r="C396" s="203" t="s">
        <v>629</v>
      </c>
      <c r="D396" s="203" t="s">
        <v>2663</v>
      </c>
      <c r="E396" s="202">
        <v>10</v>
      </c>
      <c r="F396" s="202">
        <v>35</v>
      </c>
      <c r="G396" s="213">
        <f t="shared" si="20"/>
        <v>350</v>
      </c>
      <c r="H396" s="202" t="s">
        <v>2886</v>
      </c>
      <c r="I396" s="338" t="s">
        <v>3110</v>
      </c>
      <c r="J396" s="338"/>
    </row>
    <row r="397" spans="1:10" s="178" customFormat="1" ht="21.75">
      <c r="A397" s="339"/>
      <c r="B397" s="202" t="s">
        <v>2720</v>
      </c>
      <c r="C397" s="203" t="s">
        <v>1954</v>
      </c>
      <c r="D397" s="203" t="s">
        <v>2663</v>
      </c>
      <c r="E397" s="202">
        <v>10</v>
      </c>
      <c r="F397" s="202">
        <v>1</v>
      </c>
      <c r="G397" s="213">
        <f t="shared" si="20"/>
        <v>10</v>
      </c>
      <c r="H397" s="202" t="s">
        <v>2886</v>
      </c>
      <c r="I397" s="338" t="s">
        <v>3110</v>
      </c>
      <c r="J397" s="338"/>
    </row>
    <row r="398" spans="1:10" s="53" customFormat="1" ht="21" customHeight="1">
      <c r="A398" s="50" t="s">
        <v>2121</v>
      </c>
      <c r="B398" s="50"/>
      <c r="C398" s="50" t="s">
        <v>276</v>
      </c>
      <c r="D398" s="50" t="s">
        <v>276</v>
      </c>
      <c r="E398" s="56">
        <f>SUM(E399)</f>
        <v>42</v>
      </c>
      <c r="F398" s="64">
        <f>SUM(F401:F409,F412,F413)</f>
        <v>690</v>
      </c>
      <c r="G398" s="64">
        <f>SUM(G401:G409,G412,G413)</f>
        <v>2664</v>
      </c>
      <c r="I398" s="64"/>
      <c r="J398" s="64"/>
    </row>
    <row r="399" spans="1:10" s="53" customFormat="1" ht="21" customHeight="1">
      <c r="A399" s="50"/>
      <c r="B399" s="50"/>
      <c r="C399" s="50" t="s">
        <v>610</v>
      </c>
      <c r="D399" s="65" t="s">
        <v>2663</v>
      </c>
      <c r="E399" s="64">
        <f>SUM(E401:E408,E410,E412,E413)</f>
        <v>42</v>
      </c>
      <c r="F399" s="64">
        <f>SUM(F401:F408,F410,F412,F413)</f>
        <v>681</v>
      </c>
      <c r="G399" s="64">
        <f>SUM(G401:G408,G410,G412,G413)</f>
        <v>2628</v>
      </c>
      <c r="I399" s="64"/>
      <c r="J399" s="64"/>
    </row>
    <row r="400" spans="1:10" s="53" customFormat="1" ht="21" customHeight="1">
      <c r="A400" s="50"/>
      <c r="B400" s="50"/>
      <c r="C400" s="50" t="s">
        <v>289</v>
      </c>
      <c r="D400" s="50" t="s">
        <v>289</v>
      </c>
      <c r="E400" s="56"/>
      <c r="F400" s="64">
        <f>SUM(F411)</f>
        <v>9</v>
      </c>
      <c r="G400" s="64">
        <f>SUM(G411)</f>
        <v>36</v>
      </c>
      <c r="I400" s="64"/>
      <c r="J400" s="64"/>
    </row>
    <row r="401" spans="1:10" s="178" customFormat="1" ht="21.75">
      <c r="A401" s="339"/>
      <c r="B401" s="202" t="s">
        <v>2341</v>
      </c>
      <c r="C401" s="203" t="s">
        <v>2340</v>
      </c>
      <c r="D401" s="203" t="s">
        <v>2663</v>
      </c>
      <c r="E401" s="202">
        <v>4</v>
      </c>
      <c r="F401" s="202">
        <f>SUM(9+68)</f>
        <v>77</v>
      </c>
      <c r="G401" s="213">
        <f aca="true" t="shared" si="21" ref="G401:G413">SUM(E401*F401)</f>
        <v>308</v>
      </c>
      <c r="H401" s="202" t="s">
        <v>2883</v>
      </c>
      <c r="I401" s="338" t="s">
        <v>3106</v>
      </c>
      <c r="J401" s="338"/>
    </row>
    <row r="402" spans="1:10" s="178" customFormat="1" ht="21.75">
      <c r="A402" s="339"/>
      <c r="B402" s="202" t="s">
        <v>2639</v>
      </c>
      <c r="C402" s="203" t="s">
        <v>2640</v>
      </c>
      <c r="D402" s="203" t="s">
        <v>2663</v>
      </c>
      <c r="E402" s="202">
        <v>4</v>
      </c>
      <c r="F402" s="202">
        <v>97</v>
      </c>
      <c r="G402" s="213">
        <f t="shared" si="21"/>
        <v>388</v>
      </c>
      <c r="H402" s="202" t="s">
        <v>2883</v>
      </c>
      <c r="I402" s="338" t="s">
        <v>3106</v>
      </c>
      <c r="J402" s="338"/>
    </row>
    <row r="403" spans="1:10" s="178" customFormat="1" ht="21.75">
      <c r="A403" s="339"/>
      <c r="B403" s="202" t="s">
        <v>2641</v>
      </c>
      <c r="C403" s="203" t="s">
        <v>2642</v>
      </c>
      <c r="D403" s="203" t="s">
        <v>2663</v>
      </c>
      <c r="E403" s="202">
        <v>4</v>
      </c>
      <c r="F403" s="202">
        <v>99</v>
      </c>
      <c r="G403" s="213">
        <f t="shared" si="21"/>
        <v>396</v>
      </c>
      <c r="H403" s="202" t="s">
        <v>2883</v>
      </c>
      <c r="I403" s="338" t="s">
        <v>3106</v>
      </c>
      <c r="J403" s="338"/>
    </row>
    <row r="404" spans="1:10" s="178" customFormat="1" ht="21.75">
      <c r="A404" s="339"/>
      <c r="B404" s="202" t="s">
        <v>2643</v>
      </c>
      <c r="C404" s="203" t="s">
        <v>2644</v>
      </c>
      <c r="D404" s="203" t="s">
        <v>2663</v>
      </c>
      <c r="E404" s="202">
        <v>4</v>
      </c>
      <c r="F404" s="202">
        <v>99</v>
      </c>
      <c r="G404" s="213">
        <f t="shared" si="21"/>
        <v>396</v>
      </c>
      <c r="H404" s="202" t="s">
        <v>2883</v>
      </c>
      <c r="I404" s="338" t="s">
        <v>3106</v>
      </c>
      <c r="J404" s="338"/>
    </row>
    <row r="405" spans="1:10" s="178" customFormat="1" ht="21.75">
      <c r="A405" s="339"/>
      <c r="B405" s="202" t="s">
        <v>3204</v>
      </c>
      <c r="C405" s="203" t="s">
        <v>3203</v>
      </c>
      <c r="D405" s="203" t="s">
        <v>2663</v>
      </c>
      <c r="E405" s="202">
        <v>4</v>
      </c>
      <c r="F405" s="202">
        <v>48</v>
      </c>
      <c r="G405" s="213">
        <f t="shared" si="21"/>
        <v>192</v>
      </c>
      <c r="H405" s="202" t="s">
        <v>2883</v>
      </c>
      <c r="I405" s="338" t="s">
        <v>3106</v>
      </c>
      <c r="J405" s="338"/>
    </row>
    <row r="406" spans="1:10" s="178" customFormat="1" ht="21.75">
      <c r="A406" s="339"/>
      <c r="B406" s="202" t="s">
        <v>3202</v>
      </c>
      <c r="C406" s="203" t="s">
        <v>3201</v>
      </c>
      <c r="D406" s="203" t="s">
        <v>2663</v>
      </c>
      <c r="E406" s="202">
        <v>4</v>
      </c>
      <c r="F406" s="202">
        <v>49</v>
      </c>
      <c r="G406" s="213">
        <f t="shared" si="21"/>
        <v>196</v>
      </c>
      <c r="H406" s="202" t="s">
        <v>2883</v>
      </c>
      <c r="I406" s="338" t="s">
        <v>3106</v>
      </c>
      <c r="J406" s="338"/>
    </row>
    <row r="407" spans="1:10" s="178" customFormat="1" ht="21.75">
      <c r="A407" s="339"/>
      <c r="B407" s="202" t="s">
        <v>3200</v>
      </c>
      <c r="C407" s="203" t="s">
        <v>3199</v>
      </c>
      <c r="D407" s="203" t="s">
        <v>2663</v>
      </c>
      <c r="E407" s="202">
        <v>4</v>
      </c>
      <c r="F407" s="202">
        <v>12</v>
      </c>
      <c r="G407" s="213">
        <f t="shared" si="21"/>
        <v>48</v>
      </c>
      <c r="H407" s="202" t="s">
        <v>2883</v>
      </c>
      <c r="I407" s="338" t="s">
        <v>3112</v>
      </c>
      <c r="J407" s="338"/>
    </row>
    <row r="408" spans="1:10" s="178" customFormat="1" ht="21.75">
      <c r="A408" s="339"/>
      <c r="B408" s="202" t="s">
        <v>3198</v>
      </c>
      <c r="C408" s="203" t="s">
        <v>3197</v>
      </c>
      <c r="D408" s="203" t="s">
        <v>2663</v>
      </c>
      <c r="E408" s="202">
        <v>4</v>
      </c>
      <c r="F408" s="202">
        <v>33</v>
      </c>
      <c r="G408" s="213">
        <f t="shared" si="21"/>
        <v>132</v>
      </c>
      <c r="H408" s="202" t="s">
        <v>2883</v>
      </c>
      <c r="I408" s="338" t="s">
        <v>3112</v>
      </c>
      <c r="J408" s="338"/>
    </row>
    <row r="409" spans="1:10" s="178" customFormat="1" ht="21.75">
      <c r="A409" s="339"/>
      <c r="B409" s="202" t="s">
        <v>3196</v>
      </c>
      <c r="C409" s="203" t="s">
        <v>482</v>
      </c>
      <c r="D409" s="203" t="s">
        <v>276</v>
      </c>
      <c r="E409" s="202">
        <v>4</v>
      </c>
      <c r="F409" s="202">
        <f>SUM(F410:F411)</f>
        <v>49</v>
      </c>
      <c r="G409" s="213">
        <f t="shared" si="21"/>
        <v>196</v>
      </c>
      <c r="H409" s="202" t="s">
        <v>2883</v>
      </c>
      <c r="I409" s="338" t="s">
        <v>3112</v>
      </c>
      <c r="J409" s="338"/>
    </row>
    <row r="410" spans="1:10" s="178" customFormat="1" ht="21.75">
      <c r="A410" s="339"/>
      <c r="B410" s="202"/>
      <c r="C410" s="203"/>
      <c r="D410" s="203" t="s">
        <v>2663</v>
      </c>
      <c r="E410" s="202">
        <v>4</v>
      </c>
      <c r="F410" s="202">
        <v>40</v>
      </c>
      <c r="G410" s="213">
        <f t="shared" si="21"/>
        <v>160</v>
      </c>
      <c r="H410" s="202" t="s">
        <v>2883</v>
      </c>
      <c r="I410" s="213"/>
      <c r="J410" s="213"/>
    </row>
    <row r="411" spans="1:10" s="178" customFormat="1" ht="21.75">
      <c r="A411" s="339"/>
      <c r="B411" s="202"/>
      <c r="C411" s="203"/>
      <c r="D411" s="203" t="s">
        <v>289</v>
      </c>
      <c r="E411" s="202">
        <v>4</v>
      </c>
      <c r="F411" s="202">
        <v>9</v>
      </c>
      <c r="G411" s="213">
        <f t="shared" si="21"/>
        <v>36</v>
      </c>
      <c r="H411" s="202"/>
      <c r="I411" s="213"/>
      <c r="J411" s="213"/>
    </row>
    <row r="412" spans="1:10" s="178" customFormat="1" ht="21.75">
      <c r="A412" s="339"/>
      <c r="B412" s="202" t="s">
        <v>3195</v>
      </c>
      <c r="C412" s="203" t="s">
        <v>625</v>
      </c>
      <c r="D412" s="203" t="s">
        <v>2663</v>
      </c>
      <c r="E412" s="202">
        <v>2</v>
      </c>
      <c r="F412" s="202">
        <v>48</v>
      </c>
      <c r="G412" s="213">
        <f t="shared" si="21"/>
        <v>96</v>
      </c>
      <c r="H412" s="202" t="s">
        <v>2884</v>
      </c>
      <c r="I412" s="338" t="s">
        <v>3110</v>
      </c>
      <c r="J412" s="338"/>
    </row>
    <row r="413" spans="1:10" s="178" customFormat="1" ht="21.75">
      <c r="A413" s="339"/>
      <c r="B413" s="202" t="s">
        <v>2339</v>
      </c>
      <c r="C413" s="203" t="s">
        <v>2338</v>
      </c>
      <c r="D413" s="203" t="s">
        <v>2663</v>
      </c>
      <c r="E413" s="202">
        <v>4</v>
      </c>
      <c r="F413" s="202">
        <v>79</v>
      </c>
      <c r="G413" s="213">
        <f t="shared" si="21"/>
        <v>316</v>
      </c>
      <c r="H413" s="202" t="s">
        <v>2883</v>
      </c>
      <c r="I413" s="338" t="s">
        <v>3106</v>
      </c>
      <c r="J413" s="338"/>
    </row>
    <row r="414" spans="1:10" s="53" customFormat="1" ht="21" customHeight="1">
      <c r="A414" s="40" t="s">
        <v>623</v>
      </c>
      <c r="B414" s="40"/>
      <c r="C414" s="40" t="s">
        <v>276</v>
      </c>
      <c r="D414" s="40" t="s">
        <v>276</v>
      </c>
      <c r="E414" s="52">
        <f>SUM(E415)</f>
        <v>46</v>
      </c>
      <c r="F414" s="52">
        <f>SUM(F415)</f>
        <v>1094</v>
      </c>
      <c r="G414" s="52">
        <f>SUM(G415)</f>
        <v>3814</v>
      </c>
      <c r="I414" s="52"/>
      <c r="J414" s="52"/>
    </row>
    <row r="415" spans="1:10" s="53" customFormat="1" ht="21" customHeight="1">
      <c r="A415" s="40"/>
      <c r="B415" s="40"/>
      <c r="C415" s="40" t="s">
        <v>623</v>
      </c>
      <c r="D415" s="40" t="s">
        <v>623</v>
      </c>
      <c r="E415" s="52">
        <f>SUM(E417:E429)</f>
        <v>46</v>
      </c>
      <c r="F415" s="52">
        <f>SUM(F417:F429)</f>
        <v>1094</v>
      </c>
      <c r="G415" s="52">
        <f>SUM(G417:G429)</f>
        <v>3814</v>
      </c>
      <c r="I415" s="52"/>
      <c r="J415" s="52"/>
    </row>
    <row r="416" spans="1:10" s="53" customFormat="1" ht="21" customHeight="1">
      <c r="A416" s="40"/>
      <c r="B416" s="40"/>
      <c r="C416" s="40" t="s">
        <v>287</v>
      </c>
      <c r="D416" s="40" t="s">
        <v>287</v>
      </c>
      <c r="E416" s="51"/>
      <c r="F416" s="52" t="s">
        <v>320</v>
      </c>
      <c r="G416" s="52" t="s">
        <v>320</v>
      </c>
      <c r="I416" s="52"/>
      <c r="J416" s="52"/>
    </row>
    <row r="417" spans="1:10" s="192" customFormat="1" ht="21.75">
      <c r="A417" s="340"/>
      <c r="B417" s="211" t="s">
        <v>1033</v>
      </c>
      <c r="C417" s="212" t="s">
        <v>664</v>
      </c>
      <c r="D417" s="212" t="s">
        <v>623</v>
      </c>
      <c r="E417" s="211">
        <v>4</v>
      </c>
      <c r="F417" s="211">
        <v>78</v>
      </c>
      <c r="G417" s="214">
        <f aca="true" t="shared" si="22" ref="G417:G429">SUM(E417*F417)</f>
        <v>312</v>
      </c>
      <c r="H417" s="211" t="s">
        <v>2883</v>
      </c>
      <c r="I417" s="364" t="s">
        <v>3113</v>
      </c>
      <c r="J417" s="364"/>
    </row>
    <row r="418" spans="1:10" s="192" customFormat="1" ht="21.75">
      <c r="A418" s="340"/>
      <c r="B418" s="211" t="s">
        <v>1032</v>
      </c>
      <c r="C418" s="212" t="s">
        <v>1031</v>
      </c>
      <c r="D418" s="212" t="s">
        <v>623</v>
      </c>
      <c r="E418" s="211">
        <v>4</v>
      </c>
      <c r="F418" s="211">
        <v>77</v>
      </c>
      <c r="G418" s="214">
        <f t="shared" si="22"/>
        <v>308</v>
      </c>
      <c r="H418" s="211" t="s">
        <v>2883</v>
      </c>
      <c r="I418" s="364" t="s">
        <v>3113</v>
      </c>
      <c r="J418" s="364"/>
    </row>
    <row r="419" spans="1:10" s="178" customFormat="1" ht="21.75">
      <c r="A419" s="339"/>
      <c r="B419" s="202" t="s">
        <v>1030</v>
      </c>
      <c r="C419" s="203" t="s">
        <v>1029</v>
      </c>
      <c r="D419" s="203" t="s">
        <v>623</v>
      </c>
      <c r="E419" s="202">
        <v>4</v>
      </c>
      <c r="F419" s="202">
        <v>78</v>
      </c>
      <c r="G419" s="213">
        <f t="shared" si="22"/>
        <v>312</v>
      </c>
      <c r="H419" s="202" t="s">
        <v>3139</v>
      </c>
      <c r="I419" s="338" t="s">
        <v>3114</v>
      </c>
      <c r="J419" s="338"/>
    </row>
    <row r="420" spans="1:10" s="178" customFormat="1" ht="21.75">
      <c r="A420" s="339"/>
      <c r="B420" s="202" t="s">
        <v>1028</v>
      </c>
      <c r="C420" s="203" t="s">
        <v>1027</v>
      </c>
      <c r="D420" s="203" t="s">
        <v>623</v>
      </c>
      <c r="E420" s="202">
        <v>4</v>
      </c>
      <c r="F420" s="202">
        <v>78</v>
      </c>
      <c r="G420" s="213">
        <f t="shared" si="22"/>
        <v>312</v>
      </c>
      <c r="H420" s="202" t="s">
        <v>3139</v>
      </c>
      <c r="I420" s="338" t="s">
        <v>3499</v>
      </c>
      <c r="J420" s="338"/>
    </row>
    <row r="421" spans="1:10" s="178" customFormat="1" ht="21.75">
      <c r="A421" s="339"/>
      <c r="B421" s="202" t="s">
        <v>1539</v>
      </c>
      <c r="C421" s="203" t="s">
        <v>1538</v>
      </c>
      <c r="D421" s="203" t="s">
        <v>623</v>
      </c>
      <c r="E421" s="202">
        <v>2</v>
      </c>
      <c r="F421" s="202">
        <v>84</v>
      </c>
      <c r="G421" s="213">
        <f t="shared" si="22"/>
        <v>168</v>
      </c>
      <c r="H421" s="202" t="s">
        <v>2884</v>
      </c>
      <c r="I421" s="338" t="s">
        <v>3499</v>
      </c>
      <c r="J421" s="338"/>
    </row>
    <row r="422" spans="1:10" s="178" customFormat="1" ht="21.75">
      <c r="A422" s="339"/>
      <c r="B422" s="202" t="s">
        <v>1537</v>
      </c>
      <c r="C422" s="203" t="s">
        <v>1536</v>
      </c>
      <c r="D422" s="203" t="s">
        <v>623</v>
      </c>
      <c r="E422" s="202">
        <v>2</v>
      </c>
      <c r="F422" s="202">
        <v>84</v>
      </c>
      <c r="G422" s="213">
        <f t="shared" si="22"/>
        <v>168</v>
      </c>
      <c r="H422" s="202" t="s">
        <v>2884</v>
      </c>
      <c r="I422" s="338" t="s">
        <v>3499</v>
      </c>
      <c r="J422" s="338"/>
    </row>
    <row r="423" spans="1:10" s="178" customFormat="1" ht="21.75">
      <c r="A423" s="339"/>
      <c r="B423" s="202" t="s">
        <v>1535</v>
      </c>
      <c r="C423" s="203" t="s">
        <v>1534</v>
      </c>
      <c r="D423" s="203" t="s">
        <v>623</v>
      </c>
      <c r="E423" s="202">
        <v>6</v>
      </c>
      <c r="F423" s="202">
        <v>83</v>
      </c>
      <c r="G423" s="213">
        <f t="shared" si="22"/>
        <v>498</v>
      </c>
      <c r="H423" s="202" t="s">
        <v>3138</v>
      </c>
      <c r="I423" s="338" t="s">
        <v>3499</v>
      </c>
      <c r="J423" s="338"/>
    </row>
    <row r="424" spans="1:10" s="178" customFormat="1" ht="21.75">
      <c r="A424" s="339"/>
      <c r="B424" s="202" t="s">
        <v>1533</v>
      </c>
      <c r="C424" s="203" t="s">
        <v>1532</v>
      </c>
      <c r="D424" s="203" t="s">
        <v>623</v>
      </c>
      <c r="E424" s="202">
        <v>4</v>
      </c>
      <c r="F424" s="202">
        <v>83</v>
      </c>
      <c r="G424" s="213">
        <f t="shared" si="22"/>
        <v>332</v>
      </c>
      <c r="H424" s="202" t="s">
        <v>2883</v>
      </c>
      <c r="I424" s="338" t="s">
        <v>3499</v>
      </c>
      <c r="J424" s="338"/>
    </row>
    <row r="425" spans="1:10" s="178" customFormat="1" ht="21.75">
      <c r="A425" s="339"/>
      <c r="B425" s="202" t="s">
        <v>1531</v>
      </c>
      <c r="C425" s="203" t="s">
        <v>93</v>
      </c>
      <c r="D425" s="203" t="s">
        <v>623</v>
      </c>
      <c r="E425" s="202">
        <v>6</v>
      </c>
      <c r="F425" s="202">
        <v>85</v>
      </c>
      <c r="G425" s="213">
        <f t="shared" si="22"/>
        <v>510</v>
      </c>
      <c r="H425" s="202" t="s">
        <v>3138</v>
      </c>
      <c r="I425" s="338" t="s">
        <v>3499</v>
      </c>
      <c r="J425" s="338"/>
    </row>
    <row r="426" spans="1:10" s="178" customFormat="1" ht="21.75">
      <c r="A426" s="339"/>
      <c r="B426" s="202" t="s">
        <v>2212</v>
      </c>
      <c r="C426" s="203" t="s">
        <v>2211</v>
      </c>
      <c r="D426" s="203" t="s">
        <v>623</v>
      </c>
      <c r="E426" s="202">
        <v>2</v>
      </c>
      <c r="F426" s="202">
        <v>83</v>
      </c>
      <c r="G426" s="213">
        <f t="shared" si="22"/>
        <v>166</v>
      </c>
      <c r="H426" s="202" t="s">
        <v>3136</v>
      </c>
      <c r="I426" s="338" t="s">
        <v>3500</v>
      </c>
      <c r="J426" s="338"/>
    </row>
    <row r="427" spans="1:10" s="178" customFormat="1" ht="21.75">
      <c r="A427" s="339"/>
      <c r="B427" s="202" t="s">
        <v>2210</v>
      </c>
      <c r="C427" s="203" t="s">
        <v>2209</v>
      </c>
      <c r="D427" s="203" t="s">
        <v>623</v>
      </c>
      <c r="E427" s="202">
        <v>4</v>
      </c>
      <c r="F427" s="202">
        <v>83</v>
      </c>
      <c r="G427" s="213">
        <f t="shared" si="22"/>
        <v>332</v>
      </c>
      <c r="H427" s="202" t="s">
        <v>3137</v>
      </c>
      <c r="I427" s="338" t="s">
        <v>3500</v>
      </c>
      <c r="J427" s="338"/>
    </row>
    <row r="428" spans="1:10" s="178" customFormat="1" ht="21.75">
      <c r="A428" s="339"/>
      <c r="B428" s="202" t="s">
        <v>2208</v>
      </c>
      <c r="C428" s="203" t="s">
        <v>2207</v>
      </c>
      <c r="D428" s="203" t="s">
        <v>623</v>
      </c>
      <c r="E428" s="202">
        <v>2</v>
      </c>
      <c r="F428" s="202">
        <v>83</v>
      </c>
      <c r="G428" s="213">
        <f t="shared" si="22"/>
        <v>166</v>
      </c>
      <c r="H428" s="202" t="s">
        <v>3136</v>
      </c>
      <c r="I428" s="338" t="s">
        <v>3500</v>
      </c>
      <c r="J428" s="338"/>
    </row>
    <row r="429" spans="1:10" s="178" customFormat="1" ht="21.75">
      <c r="A429" s="339"/>
      <c r="B429" s="202" t="s">
        <v>3135</v>
      </c>
      <c r="C429" s="203" t="s">
        <v>453</v>
      </c>
      <c r="D429" s="203" t="s">
        <v>623</v>
      </c>
      <c r="E429" s="202">
        <v>2</v>
      </c>
      <c r="F429" s="202">
        <v>115</v>
      </c>
      <c r="G429" s="213">
        <f t="shared" si="22"/>
        <v>230</v>
      </c>
      <c r="H429" s="202" t="s">
        <v>2981</v>
      </c>
      <c r="I429" s="338" t="s">
        <v>3499</v>
      </c>
      <c r="J429" s="338"/>
    </row>
    <row r="430" spans="1:10" s="53" customFormat="1" ht="21" customHeight="1">
      <c r="A430" s="86" t="s">
        <v>2063</v>
      </c>
      <c r="B430" s="86"/>
      <c r="C430" s="86"/>
      <c r="D430" s="86" t="s">
        <v>276</v>
      </c>
      <c r="E430" s="87">
        <f aca="true" t="shared" si="23" ref="E430:G431">SUM(E433+E444+E465)</f>
        <v>140</v>
      </c>
      <c r="F430" s="87">
        <f t="shared" si="23"/>
        <v>2184</v>
      </c>
      <c r="G430" s="87">
        <f t="shared" si="23"/>
        <v>7684</v>
      </c>
      <c r="I430" s="87"/>
      <c r="J430" s="87"/>
    </row>
    <row r="431" spans="1:10" s="53" customFormat="1" ht="21" customHeight="1">
      <c r="A431" s="86"/>
      <c r="B431" s="86"/>
      <c r="C431" s="86"/>
      <c r="D431" s="86" t="s">
        <v>2063</v>
      </c>
      <c r="E431" s="87">
        <f t="shared" si="23"/>
        <v>140</v>
      </c>
      <c r="F431" s="87">
        <f t="shared" si="23"/>
        <v>2184</v>
      </c>
      <c r="G431" s="87">
        <f t="shared" si="23"/>
        <v>7684</v>
      </c>
      <c r="I431" s="87"/>
      <c r="J431" s="87"/>
    </row>
    <row r="432" spans="1:10" s="53" customFormat="1" ht="21" customHeight="1">
      <c r="A432" s="88"/>
      <c r="B432" s="88"/>
      <c r="C432" s="88"/>
      <c r="D432" s="88" t="s">
        <v>289</v>
      </c>
      <c r="E432" s="89"/>
      <c r="F432" s="90" t="s">
        <v>320</v>
      </c>
      <c r="G432" s="90" t="s">
        <v>320</v>
      </c>
      <c r="I432" s="90"/>
      <c r="J432" s="90"/>
    </row>
    <row r="433" spans="1:10" s="5" customFormat="1" ht="21" customHeight="1">
      <c r="A433" s="50" t="s">
        <v>277</v>
      </c>
      <c r="B433" s="47"/>
      <c r="C433" s="47"/>
      <c r="D433" s="50" t="s">
        <v>276</v>
      </c>
      <c r="E433" s="49">
        <f>SUM(E434)</f>
        <v>38</v>
      </c>
      <c r="F433" s="49">
        <f>SUM(F436:F443)</f>
        <v>388</v>
      </c>
      <c r="G433" s="49">
        <f>SUM(G436:G443)</f>
        <v>1466</v>
      </c>
      <c r="I433" s="49"/>
      <c r="J433" s="49"/>
    </row>
    <row r="434" spans="1:10" s="5" customFormat="1" ht="21" customHeight="1">
      <c r="A434" s="47"/>
      <c r="B434" s="47"/>
      <c r="C434" s="47"/>
      <c r="D434" s="50" t="s">
        <v>2063</v>
      </c>
      <c r="E434" s="49">
        <f>SUM(E436:E443)</f>
        <v>38</v>
      </c>
      <c r="F434" s="49">
        <f>SUM(F436:F443)</f>
        <v>388</v>
      </c>
      <c r="G434" s="49">
        <f>SUM(G436:G443)</f>
        <v>1466</v>
      </c>
      <c r="I434" s="49"/>
      <c r="J434" s="49"/>
    </row>
    <row r="435" spans="1:10" s="5" customFormat="1" ht="21" customHeight="1">
      <c r="A435" s="47"/>
      <c r="B435" s="47"/>
      <c r="C435" s="47"/>
      <c r="D435" s="50" t="s">
        <v>289</v>
      </c>
      <c r="E435" s="48"/>
      <c r="F435" s="49" t="s">
        <v>320</v>
      </c>
      <c r="G435" s="49" t="s">
        <v>320</v>
      </c>
      <c r="I435" s="49"/>
      <c r="J435" s="49"/>
    </row>
    <row r="436" spans="1:10" s="178" customFormat="1" ht="21.75">
      <c r="A436" s="339"/>
      <c r="B436" s="202" t="s">
        <v>1482</v>
      </c>
      <c r="C436" s="203" t="s">
        <v>66</v>
      </c>
      <c r="D436" s="203" t="s">
        <v>2063</v>
      </c>
      <c r="E436" s="202">
        <v>4</v>
      </c>
      <c r="F436" s="202">
        <v>17</v>
      </c>
      <c r="G436" s="213">
        <f aca="true" t="shared" si="24" ref="G436:G443">SUM(E436*F436)</f>
        <v>68</v>
      </c>
      <c r="H436" s="202" t="s">
        <v>3132</v>
      </c>
      <c r="I436" s="399" t="s">
        <v>3524</v>
      </c>
      <c r="J436" s="399"/>
    </row>
    <row r="437" spans="1:10" s="178" customFormat="1" ht="21.75">
      <c r="A437" s="339"/>
      <c r="B437" s="202" t="s">
        <v>1795</v>
      </c>
      <c r="C437" s="203" t="s">
        <v>1796</v>
      </c>
      <c r="D437" s="203" t="s">
        <v>2063</v>
      </c>
      <c r="E437" s="202">
        <v>4</v>
      </c>
      <c r="F437" s="202">
        <v>41</v>
      </c>
      <c r="G437" s="213">
        <f t="shared" si="24"/>
        <v>164</v>
      </c>
      <c r="H437" s="202" t="s">
        <v>3132</v>
      </c>
      <c r="I437" s="399" t="s">
        <v>3524</v>
      </c>
      <c r="J437" s="399"/>
    </row>
    <row r="438" spans="1:10" s="178" customFormat="1" ht="21.75">
      <c r="A438" s="339"/>
      <c r="B438" s="202" t="s">
        <v>1483</v>
      </c>
      <c r="C438" s="203" t="s">
        <v>625</v>
      </c>
      <c r="D438" s="203" t="s">
        <v>2063</v>
      </c>
      <c r="E438" s="202">
        <v>2</v>
      </c>
      <c r="F438" s="202">
        <v>46</v>
      </c>
      <c r="G438" s="213">
        <f t="shared" si="24"/>
        <v>92</v>
      </c>
      <c r="H438" s="202" t="s">
        <v>2884</v>
      </c>
      <c r="I438" s="338" t="s">
        <v>3110</v>
      </c>
      <c r="J438" s="338"/>
    </row>
    <row r="439" spans="1:10" s="178" customFormat="1" ht="21.75">
      <c r="A439" s="339"/>
      <c r="B439" s="202" t="s">
        <v>2044</v>
      </c>
      <c r="C439" s="203" t="s">
        <v>2043</v>
      </c>
      <c r="D439" s="203" t="s">
        <v>2063</v>
      </c>
      <c r="E439" s="202">
        <v>4</v>
      </c>
      <c r="F439" s="202">
        <v>23</v>
      </c>
      <c r="G439" s="213">
        <f t="shared" si="24"/>
        <v>92</v>
      </c>
      <c r="H439" s="202" t="s">
        <v>3164</v>
      </c>
      <c r="I439" s="399" t="s">
        <v>3524</v>
      </c>
      <c r="J439" s="399"/>
    </row>
    <row r="440" spans="1:10" s="178" customFormat="1" ht="21.75">
      <c r="A440" s="339"/>
      <c r="B440" s="202" t="s">
        <v>2269</v>
      </c>
      <c r="C440" s="203" t="s">
        <v>629</v>
      </c>
      <c r="D440" s="203" t="s">
        <v>2063</v>
      </c>
      <c r="E440" s="202">
        <v>10</v>
      </c>
      <c r="F440" s="202">
        <v>65</v>
      </c>
      <c r="G440" s="213">
        <f t="shared" si="24"/>
        <v>650</v>
      </c>
      <c r="H440" s="202" t="s">
        <v>2886</v>
      </c>
      <c r="I440" s="338" t="s">
        <v>3110</v>
      </c>
      <c r="J440" s="338"/>
    </row>
    <row r="441" spans="1:10" s="178" customFormat="1" ht="21.75">
      <c r="A441" s="339"/>
      <c r="B441" s="202" t="s">
        <v>2482</v>
      </c>
      <c r="C441" s="203" t="s">
        <v>1954</v>
      </c>
      <c r="D441" s="203" t="s">
        <v>2063</v>
      </c>
      <c r="E441" s="202">
        <v>10</v>
      </c>
      <c r="F441" s="202">
        <v>1</v>
      </c>
      <c r="G441" s="213">
        <f t="shared" si="24"/>
        <v>10</v>
      </c>
      <c r="H441" s="202" t="s">
        <v>2886</v>
      </c>
      <c r="I441" s="338" t="s">
        <v>3110</v>
      </c>
      <c r="J441" s="338"/>
    </row>
    <row r="442" spans="1:10" s="178" customFormat="1" ht="21.75">
      <c r="A442" s="339"/>
      <c r="B442" s="202" t="s">
        <v>1496</v>
      </c>
      <c r="C442" s="203" t="s">
        <v>1497</v>
      </c>
      <c r="D442" s="203" t="s">
        <v>2063</v>
      </c>
      <c r="E442" s="202">
        <v>2</v>
      </c>
      <c r="F442" s="202">
        <v>101</v>
      </c>
      <c r="G442" s="213">
        <f t="shared" si="24"/>
        <v>202</v>
      </c>
      <c r="H442" s="202" t="s">
        <v>2884</v>
      </c>
      <c r="I442" s="399" t="s">
        <v>3523</v>
      </c>
      <c r="J442" s="399"/>
    </row>
    <row r="443" spans="1:10" s="178" customFormat="1" ht="21.75">
      <c r="A443" s="179"/>
      <c r="B443" s="180" t="s">
        <v>805</v>
      </c>
      <c r="C443" s="179" t="s">
        <v>804</v>
      </c>
      <c r="D443" s="179" t="s">
        <v>2063</v>
      </c>
      <c r="E443" s="180">
        <v>2</v>
      </c>
      <c r="F443" s="181">
        <v>94</v>
      </c>
      <c r="G443" s="183">
        <f t="shared" si="24"/>
        <v>188</v>
      </c>
      <c r="I443" s="399" t="s">
        <v>3523</v>
      </c>
      <c r="J443" s="399"/>
    </row>
    <row r="444" spans="1:10" s="53" customFormat="1" ht="21" customHeight="1">
      <c r="A444" s="50" t="s">
        <v>365</v>
      </c>
      <c r="B444" s="50"/>
      <c r="C444" s="50"/>
      <c r="D444" s="50" t="s">
        <v>276</v>
      </c>
      <c r="E444" s="49">
        <f>SUM(E445)</f>
        <v>76</v>
      </c>
      <c r="F444" s="49">
        <f>SUM(F445)</f>
        <v>1105</v>
      </c>
      <c r="G444" s="49">
        <f>SUM(G445)</f>
        <v>4748</v>
      </c>
      <c r="I444" s="49"/>
      <c r="J444" s="49"/>
    </row>
    <row r="445" spans="1:10" s="53" customFormat="1" ht="21" customHeight="1">
      <c r="A445" s="50"/>
      <c r="B445" s="50"/>
      <c r="C445" s="50"/>
      <c r="D445" s="50" t="s">
        <v>2063</v>
      </c>
      <c r="E445" s="49">
        <f>SUM(E447:E464)</f>
        <v>76</v>
      </c>
      <c r="F445" s="49">
        <f>SUM(F447:F464)</f>
        <v>1105</v>
      </c>
      <c r="G445" s="49">
        <f>SUM(G447:G464)</f>
        <v>4748</v>
      </c>
      <c r="I445" s="49"/>
      <c r="J445" s="49"/>
    </row>
    <row r="446" spans="1:10" s="53" customFormat="1" ht="21" customHeight="1">
      <c r="A446" s="50"/>
      <c r="B446" s="50"/>
      <c r="C446" s="50"/>
      <c r="D446" s="50" t="s">
        <v>289</v>
      </c>
      <c r="E446" s="48"/>
      <c r="F446" s="49" t="s">
        <v>320</v>
      </c>
      <c r="G446" s="49" t="s">
        <v>320</v>
      </c>
      <c r="I446" s="49"/>
      <c r="J446" s="49"/>
    </row>
    <row r="447" spans="1:10" s="192" customFormat="1" ht="21.75">
      <c r="A447" s="345"/>
      <c r="B447" s="220" t="s">
        <v>2274</v>
      </c>
      <c r="C447" s="218" t="s">
        <v>2273</v>
      </c>
      <c r="D447" s="218" t="s">
        <v>2063</v>
      </c>
      <c r="E447" s="220">
        <v>8</v>
      </c>
      <c r="F447" s="220">
        <v>108</v>
      </c>
      <c r="G447" s="260">
        <f aca="true" t="shared" si="25" ref="G447:G464">SUM(E447*F447)</f>
        <v>864</v>
      </c>
      <c r="H447" s="220" t="s">
        <v>2981</v>
      </c>
      <c r="I447" s="399" t="s">
        <v>3523</v>
      </c>
      <c r="J447" s="399"/>
    </row>
    <row r="448" spans="1:10" s="192" customFormat="1" ht="21.75">
      <c r="A448" s="345"/>
      <c r="B448" s="220" t="s">
        <v>2272</v>
      </c>
      <c r="C448" s="218" t="s">
        <v>2271</v>
      </c>
      <c r="D448" s="218" t="s">
        <v>2063</v>
      </c>
      <c r="E448" s="220">
        <v>8</v>
      </c>
      <c r="F448" s="220">
        <v>108</v>
      </c>
      <c r="G448" s="260">
        <f t="shared" si="25"/>
        <v>864</v>
      </c>
      <c r="H448" s="220" t="s">
        <v>2981</v>
      </c>
      <c r="I448" s="399" t="s">
        <v>3523</v>
      </c>
      <c r="J448" s="399"/>
    </row>
    <row r="449" spans="1:10" s="192" customFormat="1" ht="21.75">
      <c r="A449" s="339"/>
      <c r="B449" s="202" t="s">
        <v>3270</v>
      </c>
      <c r="C449" s="203" t="s">
        <v>661</v>
      </c>
      <c r="D449" s="203" t="s">
        <v>2063</v>
      </c>
      <c r="E449" s="202">
        <v>4</v>
      </c>
      <c r="F449" s="202">
        <v>93</v>
      </c>
      <c r="G449" s="213">
        <f t="shared" si="25"/>
        <v>372</v>
      </c>
      <c r="H449" s="202" t="s">
        <v>3132</v>
      </c>
      <c r="I449" s="399" t="s">
        <v>3525</v>
      </c>
      <c r="J449" s="399"/>
    </row>
    <row r="450" spans="1:10" s="192" customFormat="1" ht="21.75">
      <c r="A450" s="339"/>
      <c r="B450" s="202" t="s">
        <v>2604</v>
      </c>
      <c r="C450" s="203" t="s">
        <v>101</v>
      </c>
      <c r="D450" s="203" t="s">
        <v>2063</v>
      </c>
      <c r="E450" s="202">
        <v>4</v>
      </c>
      <c r="F450" s="202">
        <v>93</v>
      </c>
      <c r="G450" s="213">
        <f t="shared" si="25"/>
        <v>372</v>
      </c>
      <c r="H450" s="202" t="s">
        <v>2883</v>
      </c>
      <c r="I450" s="399" t="s">
        <v>3525</v>
      </c>
      <c r="J450" s="399"/>
    </row>
    <row r="451" spans="1:10" s="192" customFormat="1" ht="21.75">
      <c r="A451" s="339"/>
      <c r="B451" s="202" t="s">
        <v>2605</v>
      </c>
      <c r="C451" s="203" t="s">
        <v>2606</v>
      </c>
      <c r="D451" s="203" t="s">
        <v>2063</v>
      </c>
      <c r="E451" s="202">
        <v>4</v>
      </c>
      <c r="F451" s="202">
        <v>93</v>
      </c>
      <c r="G451" s="213">
        <f t="shared" si="25"/>
        <v>372</v>
      </c>
      <c r="H451" s="202" t="s">
        <v>3132</v>
      </c>
      <c r="I451" s="399" t="s">
        <v>3523</v>
      </c>
      <c r="J451" s="399"/>
    </row>
    <row r="452" spans="1:10" s="192" customFormat="1" ht="21.75">
      <c r="A452" s="339"/>
      <c r="B452" s="202" t="s">
        <v>2732</v>
      </c>
      <c r="C452" s="203" t="s">
        <v>2733</v>
      </c>
      <c r="D452" s="203" t="s">
        <v>2063</v>
      </c>
      <c r="E452" s="202">
        <v>4</v>
      </c>
      <c r="F452" s="202">
        <v>9</v>
      </c>
      <c r="G452" s="213">
        <f t="shared" si="25"/>
        <v>36</v>
      </c>
      <c r="H452" s="202" t="s">
        <v>2883</v>
      </c>
      <c r="I452" s="399" t="s">
        <v>3523</v>
      </c>
      <c r="J452" s="399"/>
    </row>
    <row r="453" spans="1:10" s="192" customFormat="1" ht="21.75">
      <c r="A453" s="339"/>
      <c r="B453" s="202" t="s">
        <v>2270</v>
      </c>
      <c r="C453" s="203" t="s">
        <v>1499</v>
      </c>
      <c r="D453" s="203" t="s">
        <v>2063</v>
      </c>
      <c r="E453" s="202">
        <v>2</v>
      </c>
      <c r="F453" s="202">
        <v>108</v>
      </c>
      <c r="G453" s="213">
        <f t="shared" si="25"/>
        <v>216</v>
      </c>
      <c r="H453" s="202" t="s">
        <v>2884</v>
      </c>
      <c r="I453" s="399" t="s">
        <v>3523</v>
      </c>
      <c r="J453" s="399"/>
    </row>
    <row r="454" spans="1:10" s="184" customFormat="1" ht="21.75">
      <c r="A454" s="339"/>
      <c r="B454" s="202" t="s">
        <v>1484</v>
      </c>
      <c r="C454" s="203" t="s">
        <v>1485</v>
      </c>
      <c r="D454" s="203" t="s">
        <v>2063</v>
      </c>
      <c r="E454" s="202">
        <v>2</v>
      </c>
      <c r="F454" s="202">
        <v>67</v>
      </c>
      <c r="G454" s="213">
        <f t="shared" si="25"/>
        <v>134</v>
      </c>
      <c r="H454" s="202" t="s">
        <v>2884</v>
      </c>
      <c r="I454" s="399" t="s">
        <v>3524</v>
      </c>
      <c r="J454" s="399"/>
    </row>
    <row r="455" spans="1:10" s="184" customFormat="1" ht="21.75">
      <c r="A455" s="339"/>
      <c r="B455" s="202" t="s">
        <v>1488</v>
      </c>
      <c r="C455" s="203" t="s">
        <v>1487</v>
      </c>
      <c r="D455" s="203" t="s">
        <v>2063</v>
      </c>
      <c r="E455" s="202">
        <v>4</v>
      </c>
      <c r="F455" s="202">
        <v>67</v>
      </c>
      <c r="G455" s="213">
        <f t="shared" si="25"/>
        <v>268</v>
      </c>
      <c r="H455" s="202" t="s">
        <v>3132</v>
      </c>
      <c r="I455" s="399" t="s">
        <v>3524</v>
      </c>
      <c r="J455" s="399"/>
    </row>
    <row r="456" spans="1:10" s="184" customFormat="1" ht="21.75">
      <c r="A456" s="339"/>
      <c r="B456" s="202" t="s">
        <v>1489</v>
      </c>
      <c r="C456" s="203" t="s">
        <v>1490</v>
      </c>
      <c r="D456" s="203" t="s">
        <v>2063</v>
      </c>
      <c r="E456" s="202">
        <v>2</v>
      </c>
      <c r="F456" s="202">
        <v>67</v>
      </c>
      <c r="G456" s="213">
        <f t="shared" si="25"/>
        <v>134</v>
      </c>
      <c r="H456" s="202" t="s">
        <v>2884</v>
      </c>
      <c r="I456" s="399" t="s">
        <v>3524</v>
      </c>
      <c r="J456" s="399"/>
    </row>
    <row r="457" spans="1:10" s="184" customFormat="1" ht="21.75">
      <c r="A457" s="339"/>
      <c r="B457" s="202" t="s">
        <v>1492</v>
      </c>
      <c r="C457" s="203" t="s">
        <v>1491</v>
      </c>
      <c r="D457" s="203" t="s">
        <v>2063</v>
      </c>
      <c r="E457" s="202">
        <v>2</v>
      </c>
      <c r="F457" s="202">
        <v>67</v>
      </c>
      <c r="G457" s="213">
        <f t="shared" si="25"/>
        <v>134</v>
      </c>
      <c r="H457" s="202" t="s">
        <v>2884</v>
      </c>
      <c r="I457" s="399" t="s">
        <v>3524</v>
      </c>
      <c r="J457" s="399"/>
    </row>
    <row r="458" spans="1:10" s="184" customFormat="1" ht="21.75">
      <c r="A458" s="339"/>
      <c r="B458" s="202" t="s">
        <v>1493</v>
      </c>
      <c r="C458" s="203" t="s">
        <v>625</v>
      </c>
      <c r="D458" s="203" t="s">
        <v>2063</v>
      </c>
      <c r="E458" s="202">
        <v>2</v>
      </c>
      <c r="F458" s="202">
        <v>67</v>
      </c>
      <c r="G458" s="213">
        <f t="shared" si="25"/>
        <v>134</v>
      </c>
      <c r="H458" s="202" t="s">
        <v>2884</v>
      </c>
      <c r="I458" s="338" t="s">
        <v>3110</v>
      </c>
      <c r="J458" s="338"/>
    </row>
    <row r="459" spans="1:10" s="184" customFormat="1" ht="21.75">
      <c r="A459" s="339"/>
      <c r="B459" s="202" t="s">
        <v>2057</v>
      </c>
      <c r="C459" s="203" t="s">
        <v>2056</v>
      </c>
      <c r="D459" s="203" t="s">
        <v>2063</v>
      </c>
      <c r="E459" s="202">
        <v>2</v>
      </c>
      <c r="F459" s="202">
        <v>60</v>
      </c>
      <c r="G459" s="213">
        <f t="shared" si="25"/>
        <v>120</v>
      </c>
      <c r="H459" s="202" t="s">
        <v>2885</v>
      </c>
      <c r="I459" s="399" t="s">
        <v>3524</v>
      </c>
      <c r="J459" s="399"/>
    </row>
    <row r="460" spans="1:10" s="184" customFormat="1" ht="21.75">
      <c r="A460" s="339"/>
      <c r="B460" s="202" t="s">
        <v>2049</v>
      </c>
      <c r="C460" s="203" t="s">
        <v>75</v>
      </c>
      <c r="D460" s="203" t="s">
        <v>2063</v>
      </c>
      <c r="E460" s="202">
        <v>4</v>
      </c>
      <c r="F460" s="202">
        <v>30</v>
      </c>
      <c r="G460" s="213">
        <f t="shared" si="25"/>
        <v>120</v>
      </c>
      <c r="H460" s="202" t="s">
        <v>3164</v>
      </c>
      <c r="I460" s="399" t="s">
        <v>3524</v>
      </c>
      <c r="J460" s="399"/>
    </row>
    <row r="461" spans="1:10" s="184" customFormat="1" ht="21.75">
      <c r="A461" s="339"/>
      <c r="B461" s="202" t="s">
        <v>2275</v>
      </c>
      <c r="C461" s="203" t="s">
        <v>629</v>
      </c>
      <c r="D461" s="203" t="s">
        <v>2063</v>
      </c>
      <c r="E461" s="202">
        <v>10</v>
      </c>
      <c r="F461" s="202">
        <v>55</v>
      </c>
      <c r="G461" s="213">
        <f t="shared" si="25"/>
        <v>550</v>
      </c>
      <c r="H461" s="202" t="s">
        <v>2886</v>
      </c>
      <c r="I461" s="338" t="s">
        <v>3110</v>
      </c>
      <c r="J461" s="338"/>
    </row>
    <row r="462" spans="1:10" s="184" customFormat="1" ht="21.75">
      <c r="A462" s="339"/>
      <c r="B462" s="202" t="s">
        <v>3269</v>
      </c>
      <c r="C462" s="203" t="s">
        <v>3526</v>
      </c>
      <c r="D462" s="203" t="s">
        <v>2063</v>
      </c>
      <c r="E462" s="202">
        <v>4</v>
      </c>
      <c r="F462" s="202">
        <v>12</v>
      </c>
      <c r="G462" s="213">
        <f t="shared" si="25"/>
        <v>48</v>
      </c>
      <c r="H462" s="202" t="s">
        <v>3231</v>
      </c>
      <c r="I462" s="393" t="s">
        <v>3400</v>
      </c>
      <c r="J462" s="393"/>
    </row>
    <row r="463" spans="1:10" s="184" customFormat="1" ht="21.75">
      <c r="A463" s="339"/>
      <c r="B463" s="202"/>
      <c r="C463" s="203" t="s">
        <v>3527</v>
      </c>
      <c r="D463" s="203"/>
      <c r="E463" s="202"/>
      <c r="F463" s="202"/>
      <c r="G463" s="213"/>
      <c r="H463" s="202"/>
      <c r="I463" s="400"/>
      <c r="J463" s="400"/>
    </row>
    <row r="464" spans="1:10" s="184" customFormat="1" ht="21.75">
      <c r="A464" s="339"/>
      <c r="B464" s="202" t="s">
        <v>3268</v>
      </c>
      <c r="C464" s="203" t="s">
        <v>629</v>
      </c>
      <c r="D464" s="203" t="s">
        <v>2063</v>
      </c>
      <c r="E464" s="202">
        <v>10</v>
      </c>
      <c r="F464" s="202">
        <v>1</v>
      </c>
      <c r="G464" s="213">
        <f t="shared" si="25"/>
        <v>10</v>
      </c>
      <c r="H464" s="202" t="s">
        <v>2886</v>
      </c>
      <c r="I464" s="338" t="s">
        <v>3110</v>
      </c>
      <c r="J464" s="338"/>
    </row>
    <row r="465" spans="1:10" s="53" customFormat="1" ht="21" customHeight="1">
      <c r="A465" s="117" t="s">
        <v>2063</v>
      </c>
      <c r="B465" s="117"/>
      <c r="C465" s="117"/>
      <c r="D465" s="117" t="s">
        <v>276</v>
      </c>
      <c r="E465" s="118">
        <f>SUM(E466)</f>
        <v>26</v>
      </c>
      <c r="F465" s="118">
        <f>SUM(F466)</f>
        <v>691</v>
      </c>
      <c r="G465" s="118">
        <f>SUM(G466)</f>
        <v>1470</v>
      </c>
      <c r="I465" s="118"/>
      <c r="J465" s="118"/>
    </row>
    <row r="466" spans="1:10" s="53" customFormat="1" ht="21" customHeight="1">
      <c r="A466" s="57"/>
      <c r="B466" s="57"/>
      <c r="C466" s="57"/>
      <c r="D466" s="57" t="s">
        <v>2063</v>
      </c>
      <c r="E466" s="116">
        <f>SUM(E468:E479)</f>
        <v>26</v>
      </c>
      <c r="F466" s="116">
        <f>SUM(F468:F479)</f>
        <v>691</v>
      </c>
      <c r="G466" s="116">
        <f>SUM(G468:G479)</f>
        <v>1470</v>
      </c>
      <c r="I466" s="116"/>
      <c r="J466" s="116"/>
    </row>
    <row r="467" spans="1:10" s="53" customFormat="1" ht="21" customHeight="1">
      <c r="A467" s="57"/>
      <c r="B467" s="57"/>
      <c r="C467" s="57"/>
      <c r="D467" s="57" t="s">
        <v>289</v>
      </c>
      <c r="E467" s="115"/>
      <c r="F467" s="116" t="s">
        <v>320</v>
      </c>
      <c r="G467" s="116" t="s">
        <v>320</v>
      </c>
      <c r="I467" s="116"/>
      <c r="J467" s="116"/>
    </row>
    <row r="468" spans="1:10" s="184" customFormat="1" ht="21.75">
      <c r="A468" s="339"/>
      <c r="B468" s="202" t="s">
        <v>3285</v>
      </c>
      <c r="C468" s="203" t="s">
        <v>3284</v>
      </c>
      <c r="D468" s="203" t="s">
        <v>2063</v>
      </c>
      <c r="E468" s="202">
        <v>2</v>
      </c>
      <c r="F468" s="202">
        <v>74</v>
      </c>
      <c r="G468" s="213">
        <f>SUM(E468*F468)</f>
        <v>148</v>
      </c>
      <c r="H468" s="202" t="s">
        <v>2884</v>
      </c>
      <c r="I468" s="399" t="s">
        <v>3524</v>
      </c>
      <c r="J468" s="399"/>
    </row>
    <row r="469" spans="1:10" s="184" customFormat="1" ht="21.75">
      <c r="A469" s="339"/>
      <c r="B469" s="202" t="s">
        <v>3283</v>
      </c>
      <c r="C469" s="203" t="s">
        <v>3282</v>
      </c>
      <c r="D469" s="203" t="s">
        <v>2063</v>
      </c>
      <c r="E469" s="202">
        <v>2</v>
      </c>
      <c r="F469" s="202">
        <v>74</v>
      </c>
      <c r="G469" s="213">
        <f>SUM(E469*F469)</f>
        <v>148</v>
      </c>
      <c r="H469" s="202" t="s">
        <v>2885</v>
      </c>
      <c r="I469" s="399" t="s">
        <v>3524</v>
      </c>
      <c r="J469" s="399"/>
    </row>
    <row r="470" spans="1:10" s="184" customFormat="1" ht="21.75">
      <c r="A470" s="339"/>
      <c r="B470" s="202" t="s">
        <v>3281</v>
      </c>
      <c r="C470" s="203" t="s">
        <v>3280</v>
      </c>
      <c r="D470" s="203" t="s">
        <v>2063</v>
      </c>
      <c r="E470" s="202">
        <v>2</v>
      </c>
      <c r="F470" s="202">
        <v>74</v>
      </c>
      <c r="G470" s="213">
        <f>SUM(E470*F470)</f>
        <v>148</v>
      </c>
      <c r="H470" s="202" t="s">
        <v>2884</v>
      </c>
      <c r="I470" s="399" t="s">
        <v>3524</v>
      </c>
      <c r="J470" s="399"/>
    </row>
    <row r="471" spans="1:10" s="184" customFormat="1" ht="21.75">
      <c r="A471" s="339"/>
      <c r="B471" s="202" t="s">
        <v>3279</v>
      </c>
      <c r="C471" s="203" t="s">
        <v>3278</v>
      </c>
      <c r="D471" s="203" t="s">
        <v>2063</v>
      </c>
      <c r="E471" s="202">
        <v>2</v>
      </c>
      <c r="F471" s="202">
        <v>74</v>
      </c>
      <c r="G471" s="213">
        <f>SUM(E471*F471)</f>
        <v>148</v>
      </c>
      <c r="H471" s="202" t="s">
        <v>2884</v>
      </c>
      <c r="I471" s="399" t="s">
        <v>3524</v>
      </c>
      <c r="J471" s="399"/>
    </row>
    <row r="472" spans="1:10" s="184" customFormat="1" ht="21.75">
      <c r="A472" s="339"/>
      <c r="B472" s="202" t="s">
        <v>3277</v>
      </c>
      <c r="C472" s="203" t="s">
        <v>3443</v>
      </c>
      <c r="D472" s="203" t="s">
        <v>2063</v>
      </c>
      <c r="E472" s="202">
        <v>2</v>
      </c>
      <c r="F472" s="202">
        <v>74</v>
      </c>
      <c r="G472" s="213">
        <f>SUM(E472*F472)</f>
        <v>148</v>
      </c>
      <c r="H472" s="202" t="s">
        <v>2884</v>
      </c>
      <c r="I472" s="399" t="s">
        <v>3524</v>
      </c>
      <c r="J472" s="399"/>
    </row>
    <row r="473" spans="1:10" s="184" customFormat="1" ht="21.75">
      <c r="A473" s="339"/>
      <c r="B473" s="202"/>
      <c r="C473" s="203" t="s">
        <v>3444</v>
      </c>
      <c r="D473" s="203"/>
      <c r="E473" s="202"/>
      <c r="F473" s="202"/>
      <c r="G473" s="213"/>
      <c r="H473" s="202"/>
      <c r="I473" s="213"/>
      <c r="J473" s="213"/>
    </row>
    <row r="474" spans="1:10" s="184" customFormat="1" ht="21.75">
      <c r="A474" s="339"/>
      <c r="B474" s="202" t="s">
        <v>3276</v>
      </c>
      <c r="C474" s="203" t="s">
        <v>3275</v>
      </c>
      <c r="D474" s="203" t="s">
        <v>2063</v>
      </c>
      <c r="E474" s="202">
        <v>2</v>
      </c>
      <c r="F474" s="202">
        <v>74</v>
      </c>
      <c r="G474" s="213">
        <f aca="true" t="shared" si="26" ref="G474:G479">SUM(E474*F474)</f>
        <v>148</v>
      </c>
      <c r="H474" s="202" t="s">
        <v>2885</v>
      </c>
      <c r="I474" s="399" t="s">
        <v>3524</v>
      </c>
      <c r="J474" s="399"/>
    </row>
    <row r="475" spans="1:10" s="184" customFormat="1" ht="21.75">
      <c r="A475" s="339"/>
      <c r="B475" s="202" t="s">
        <v>3274</v>
      </c>
      <c r="C475" s="203" t="s">
        <v>3273</v>
      </c>
      <c r="D475" s="203" t="s">
        <v>2063</v>
      </c>
      <c r="E475" s="202">
        <v>2</v>
      </c>
      <c r="F475" s="202">
        <v>34</v>
      </c>
      <c r="G475" s="213">
        <f t="shared" si="26"/>
        <v>68</v>
      </c>
      <c r="H475" s="202" t="s">
        <v>2885</v>
      </c>
      <c r="I475" s="393" t="s">
        <v>3400</v>
      </c>
      <c r="J475" s="393"/>
    </row>
    <row r="476" spans="1:10" s="184" customFormat="1" ht="21.75">
      <c r="A476" s="339"/>
      <c r="B476" s="202" t="s">
        <v>3272</v>
      </c>
      <c r="C476" s="203" t="s">
        <v>3271</v>
      </c>
      <c r="D476" s="203" t="s">
        <v>2063</v>
      </c>
      <c r="E476" s="202">
        <v>2</v>
      </c>
      <c r="F476" s="202">
        <v>73</v>
      </c>
      <c r="G476" s="213">
        <f t="shared" si="26"/>
        <v>146</v>
      </c>
      <c r="H476" s="202" t="s">
        <v>2884</v>
      </c>
      <c r="I476" s="393" t="s">
        <v>3400</v>
      </c>
      <c r="J476" s="393"/>
    </row>
    <row r="477" spans="1:10" s="184" customFormat="1" ht="21.75">
      <c r="A477" s="339"/>
      <c r="B477" s="202" t="s">
        <v>1103</v>
      </c>
      <c r="C477" s="203" t="s">
        <v>661</v>
      </c>
      <c r="D477" s="203" t="s">
        <v>2063</v>
      </c>
      <c r="E477" s="202">
        <v>2</v>
      </c>
      <c r="F477" s="202">
        <v>96</v>
      </c>
      <c r="G477" s="213">
        <f t="shared" si="26"/>
        <v>192</v>
      </c>
      <c r="H477" s="202" t="s">
        <v>2884</v>
      </c>
      <c r="I477" s="399" t="s">
        <v>3525</v>
      </c>
      <c r="J477" s="399"/>
    </row>
    <row r="478" spans="1:10" s="184" customFormat="1" ht="21.75">
      <c r="A478" s="339"/>
      <c r="B478" s="202" t="s">
        <v>1494</v>
      </c>
      <c r="C478" s="203" t="s">
        <v>1495</v>
      </c>
      <c r="D478" s="203" t="s">
        <v>2063</v>
      </c>
      <c r="E478" s="202">
        <v>4</v>
      </c>
      <c r="F478" s="202">
        <v>37</v>
      </c>
      <c r="G478" s="213">
        <f t="shared" si="26"/>
        <v>148</v>
      </c>
      <c r="H478" s="202" t="s">
        <v>2883</v>
      </c>
      <c r="I478" s="399" t="s">
        <v>3525</v>
      </c>
      <c r="J478" s="399"/>
    </row>
    <row r="479" spans="1:10" s="184" customFormat="1" ht="21.75">
      <c r="A479" s="339"/>
      <c r="B479" s="202" t="s">
        <v>1800</v>
      </c>
      <c r="C479" s="203" t="s">
        <v>603</v>
      </c>
      <c r="D479" s="203" t="s">
        <v>2063</v>
      </c>
      <c r="E479" s="202">
        <v>4</v>
      </c>
      <c r="F479" s="202">
        <v>7</v>
      </c>
      <c r="G479" s="213">
        <f t="shared" si="26"/>
        <v>28</v>
      </c>
      <c r="H479" s="202" t="s">
        <v>3164</v>
      </c>
      <c r="I479" s="399" t="s">
        <v>3525</v>
      </c>
      <c r="J479" s="399"/>
    </row>
    <row r="480" spans="1:10" s="53" customFormat="1" ht="21" customHeight="1">
      <c r="A480" s="86" t="s">
        <v>2664</v>
      </c>
      <c r="B480" s="86"/>
      <c r="C480" s="86"/>
      <c r="D480" s="86" t="s">
        <v>276</v>
      </c>
      <c r="E480" s="87">
        <f aca="true" t="shared" si="27" ref="E480:G481">SUM(E483+E500)</f>
        <v>104</v>
      </c>
      <c r="F480" s="87">
        <f t="shared" si="27"/>
        <v>1675</v>
      </c>
      <c r="G480" s="87">
        <f t="shared" si="27"/>
        <v>5946</v>
      </c>
      <c r="I480" s="87"/>
      <c r="J480" s="87"/>
    </row>
    <row r="481" spans="1:10" s="53" customFormat="1" ht="21" customHeight="1">
      <c r="A481" s="86"/>
      <c r="B481" s="86"/>
      <c r="C481" s="86"/>
      <c r="D481" s="86" t="s">
        <v>2664</v>
      </c>
      <c r="E481" s="87">
        <f t="shared" si="27"/>
        <v>104</v>
      </c>
      <c r="F481" s="87">
        <f t="shared" si="27"/>
        <v>1675</v>
      </c>
      <c r="G481" s="87">
        <f t="shared" si="27"/>
        <v>5946</v>
      </c>
      <c r="I481" s="87"/>
      <c r="J481" s="87"/>
    </row>
    <row r="482" spans="1:10" s="53" customFormat="1" ht="21" customHeight="1">
      <c r="A482" s="88"/>
      <c r="B482" s="88"/>
      <c r="C482" s="88"/>
      <c r="D482" s="88" t="s">
        <v>289</v>
      </c>
      <c r="E482" s="89"/>
      <c r="F482" s="90" t="s">
        <v>320</v>
      </c>
      <c r="G482" s="90" t="s">
        <v>320</v>
      </c>
      <c r="I482" s="90"/>
      <c r="J482" s="90"/>
    </row>
    <row r="483" spans="1:10" s="53" customFormat="1" ht="21" customHeight="1">
      <c r="A483" s="50" t="s">
        <v>395</v>
      </c>
      <c r="B483" s="50"/>
      <c r="C483" s="50"/>
      <c r="D483" s="50" t="s">
        <v>276</v>
      </c>
      <c r="E483" s="48">
        <f>SUM(E484)</f>
        <v>40</v>
      </c>
      <c r="F483" s="49">
        <f>SUM(F484)</f>
        <v>748</v>
      </c>
      <c r="G483" s="49">
        <f>SUM(G484)</f>
        <v>1988</v>
      </c>
      <c r="I483" s="49"/>
      <c r="J483" s="49"/>
    </row>
    <row r="484" spans="1:10" s="53" customFormat="1" ht="21" customHeight="1">
      <c r="A484" s="50"/>
      <c r="B484" s="50"/>
      <c r="C484" s="50"/>
      <c r="D484" s="50" t="s">
        <v>2664</v>
      </c>
      <c r="E484" s="48">
        <f>SUM(E486:E499)</f>
        <v>40</v>
      </c>
      <c r="F484" s="48">
        <f>SUM(F486:F499)</f>
        <v>748</v>
      </c>
      <c r="G484" s="49">
        <f>SUM(G486:G499)</f>
        <v>1988</v>
      </c>
      <c r="I484" s="49"/>
      <c r="J484" s="49"/>
    </row>
    <row r="485" spans="1:10" s="53" customFormat="1" ht="21" customHeight="1">
      <c r="A485" s="50"/>
      <c r="B485" s="50"/>
      <c r="C485" s="50"/>
      <c r="D485" s="50" t="s">
        <v>289</v>
      </c>
      <c r="E485" s="48"/>
      <c r="F485" s="49" t="s">
        <v>320</v>
      </c>
      <c r="G485" s="49" t="s">
        <v>320</v>
      </c>
      <c r="I485" s="49"/>
      <c r="J485" s="49"/>
    </row>
    <row r="486" spans="1:10" s="178" customFormat="1" ht="21.75">
      <c r="A486" s="339"/>
      <c r="B486" s="202" t="s">
        <v>1097</v>
      </c>
      <c r="C486" s="203" t="s">
        <v>3528</v>
      </c>
      <c r="D486" s="203" t="s">
        <v>2664</v>
      </c>
      <c r="E486" s="202">
        <v>2</v>
      </c>
      <c r="F486" s="202">
        <v>56</v>
      </c>
      <c r="G486" s="213">
        <f aca="true" t="shared" si="28" ref="G486:G499">SUM(E486*F486)</f>
        <v>112</v>
      </c>
      <c r="H486" s="202" t="s">
        <v>2885</v>
      </c>
      <c r="I486" s="393" t="s">
        <v>3395</v>
      </c>
      <c r="J486" s="393"/>
    </row>
    <row r="487" spans="1:10" s="178" customFormat="1" ht="21.75">
      <c r="A487" s="339"/>
      <c r="B487" s="202"/>
      <c r="C487" s="203" t="s">
        <v>3529</v>
      </c>
      <c r="D487" s="203"/>
      <c r="E487" s="202"/>
      <c r="F487" s="202"/>
      <c r="G487" s="213"/>
      <c r="H487" s="202"/>
      <c r="I487" s="213"/>
      <c r="J487" s="213"/>
    </row>
    <row r="488" spans="1:10" s="178" customFormat="1" ht="21.75">
      <c r="A488" s="339"/>
      <c r="B488" s="202" t="s">
        <v>1096</v>
      </c>
      <c r="C488" s="203" t="s">
        <v>812</v>
      </c>
      <c r="D488" s="203" t="s">
        <v>2664</v>
      </c>
      <c r="E488" s="202">
        <v>4</v>
      </c>
      <c r="F488" s="202">
        <v>57</v>
      </c>
      <c r="G488" s="213">
        <f t="shared" si="28"/>
        <v>228</v>
      </c>
      <c r="H488" s="202" t="s">
        <v>3139</v>
      </c>
      <c r="I488" s="393" t="s">
        <v>3395</v>
      </c>
      <c r="J488" s="393"/>
    </row>
    <row r="489" spans="1:10" s="178" customFormat="1" ht="21.75">
      <c r="A489" s="339"/>
      <c r="B489" s="202" t="s">
        <v>1553</v>
      </c>
      <c r="C489" s="203" t="s">
        <v>65</v>
      </c>
      <c r="D489" s="203" t="s">
        <v>2664</v>
      </c>
      <c r="E489" s="202">
        <v>2</v>
      </c>
      <c r="F489" s="202">
        <v>57</v>
      </c>
      <c r="G489" s="213">
        <f t="shared" si="28"/>
        <v>114</v>
      </c>
      <c r="H489" s="202" t="s">
        <v>2884</v>
      </c>
      <c r="I489" s="393" t="s">
        <v>3395</v>
      </c>
      <c r="J489" s="393"/>
    </row>
    <row r="490" spans="1:10" s="178" customFormat="1" ht="21.75">
      <c r="A490" s="339"/>
      <c r="B490" s="202" t="s">
        <v>1554</v>
      </c>
      <c r="C490" s="203" t="s">
        <v>1555</v>
      </c>
      <c r="D490" s="203" t="s">
        <v>2664</v>
      </c>
      <c r="E490" s="202">
        <v>2</v>
      </c>
      <c r="F490" s="202">
        <v>54</v>
      </c>
      <c r="G490" s="213">
        <f t="shared" si="28"/>
        <v>108</v>
      </c>
      <c r="H490" s="202" t="s">
        <v>2885</v>
      </c>
      <c r="I490" s="393" t="s">
        <v>3395</v>
      </c>
      <c r="J490" s="393"/>
    </row>
    <row r="491" spans="1:10" s="178" customFormat="1" ht="21.75">
      <c r="A491" s="339"/>
      <c r="B491" s="202" t="s">
        <v>1556</v>
      </c>
      <c r="C491" s="203" t="s">
        <v>813</v>
      </c>
      <c r="D491" s="203" t="s">
        <v>2664</v>
      </c>
      <c r="E491" s="202">
        <v>4</v>
      </c>
      <c r="F491" s="202">
        <v>62</v>
      </c>
      <c r="G491" s="213">
        <f t="shared" si="28"/>
        <v>248</v>
      </c>
      <c r="H491" s="202" t="s">
        <v>3139</v>
      </c>
      <c r="I491" s="393" t="s">
        <v>3395</v>
      </c>
      <c r="J491" s="393"/>
    </row>
    <row r="492" spans="1:10" s="178" customFormat="1" ht="21.75">
      <c r="A492" s="339"/>
      <c r="B492" s="202" t="s">
        <v>1557</v>
      </c>
      <c r="C492" s="203" t="s">
        <v>1558</v>
      </c>
      <c r="D492" s="203" t="s">
        <v>2664</v>
      </c>
      <c r="E492" s="202">
        <v>2</v>
      </c>
      <c r="F492" s="202">
        <v>58</v>
      </c>
      <c r="G492" s="213">
        <f t="shared" si="28"/>
        <v>116</v>
      </c>
      <c r="H492" s="202" t="s">
        <v>2885</v>
      </c>
      <c r="I492" s="393" t="s">
        <v>3395</v>
      </c>
      <c r="J492" s="393"/>
    </row>
    <row r="493" spans="1:10" s="178" customFormat="1" ht="21.75">
      <c r="A493" s="339"/>
      <c r="B493" s="202" t="s">
        <v>1559</v>
      </c>
      <c r="C493" s="203" t="s">
        <v>1560</v>
      </c>
      <c r="D493" s="203" t="s">
        <v>2664</v>
      </c>
      <c r="E493" s="202">
        <v>2</v>
      </c>
      <c r="F493" s="202">
        <v>58</v>
      </c>
      <c r="G493" s="213">
        <f t="shared" si="28"/>
        <v>116</v>
      </c>
      <c r="H493" s="202" t="s">
        <v>3168</v>
      </c>
      <c r="I493" s="393" t="s">
        <v>3395</v>
      </c>
      <c r="J493" s="393"/>
    </row>
    <row r="494" spans="1:10" s="178" customFormat="1" ht="21.75">
      <c r="A494" s="339"/>
      <c r="B494" s="202" t="s">
        <v>2266</v>
      </c>
      <c r="C494" s="203" t="s">
        <v>625</v>
      </c>
      <c r="D494" s="203" t="s">
        <v>2664</v>
      </c>
      <c r="E494" s="202">
        <v>2</v>
      </c>
      <c r="F494" s="202">
        <v>58</v>
      </c>
      <c r="G494" s="213">
        <f t="shared" si="28"/>
        <v>116</v>
      </c>
      <c r="H494" s="202" t="s">
        <v>2884</v>
      </c>
      <c r="I494" s="393" t="s">
        <v>3395</v>
      </c>
      <c r="J494" s="393"/>
    </row>
    <row r="495" spans="1:10" s="178" customFormat="1" ht="21.75">
      <c r="A495" s="339"/>
      <c r="B495" s="202" t="s">
        <v>2265</v>
      </c>
      <c r="C495" s="203" t="s">
        <v>2264</v>
      </c>
      <c r="D495" s="203" t="s">
        <v>2664</v>
      </c>
      <c r="E495" s="202">
        <v>2</v>
      </c>
      <c r="F495" s="202">
        <v>55</v>
      </c>
      <c r="G495" s="213">
        <f t="shared" si="28"/>
        <v>110</v>
      </c>
      <c r="H495" s="202" t="s">
        <v>2884</v>
      </c>
      <c r="I495" s="393" t="s">
        <v>3395</v>
      </c>
      <c r="J495" s="393"/>
    </row>
    <row r="496" spans="1:10" s="178" customFormat="1" ht="21.75">
      <c r="A496" s="339"/>
      <c r="B496" s="202" t="s">
        <v>2263</v>
      </c>
      <c r="C496" s="203" t="s">
        <v>2262</v>
      </c>
      <c r="D496" s="203" t="s">
        <v>2664</v>
      </c>
      <c r="E496" s="202">
        <v>2</v>
      </c>
      <c r="F496" s="202">
        <v>57</v>
      </c>
      <c r="G496" s="213">
        <f t="shared" si="28"/>
        <v>114</v>
      </c>
      <c r="H496" s="202" t="s">
        <v>2884</v>
      </c>
      <c r="I496" s="393" t="s">
        <v>3395</v>
      </c>
      <c r="J496" s="393"/>
    </row>
    <row r="497" spans="1:10" s="178" customFormat="1" ht="21.75">
      <c r="A497" s="339"/>
      <c r="B497" s="202" t="s">
        <v>2261</v>
      </c>
      <c r="C497" s="203" t="s">
        <v>2260</v>
      </c>
      <c r="D497" s="203" t="s">
        <v>2664</v>
      </c>
      <c r="E497" s="202">
        <v>2</v>
      </c>
      <c r="F497" s="202">
        <v>58</v>
      </c>
      <c r="G497" s="213">
        <f t="shared" si="28"/>
        <v>116</v>
      </c>
      <c r="H497" s="202" t="s">
        <v>3168</v>
      </c>
      <c r="I497" s="393" t="s">
        <v>3395</v>
      </c>
      <c r="J497" s="393"/>
    </row>
    <row r="498" spans="1:10" s="178" customFormat="1" ht="21.75">
      <c r="A498" s="339"/>
      <c r="B498" s="202" t="s">
        <v>2370</v>
      </c>
      <c r="C498" s="203" t="s">
        <v>2369</v>
      </c>
      <c r="D498" s="203" t="s">
        <v>2664</v>
      </c>
      <c r="E498" s="202">
        <v>10</v>
      </c>
      <c r="F498" s="202">
        <v>3</v>
      </c>
      <c r="G498" s="213">
        <f t="shared" si="28"/>
        <v>30</v>
      </c>
      <c r="H498" s="202" t="s">
        <v>2886</v>
      </c>
      <c r="I498" s="393" t="s">
        <v>3395</v>
      </c>
      <c r="J498" s="393"/>
    </row>
    <row r="499" spans="1:10" s="178" customFormat="1" ht="21.75">
      <c r="A499" s="339"/>
      <c r="B499" s="202" t="s">
        <v>3169</v>
      </c>
      <c r="C499" s="203" t="s">
        <v>3170</v>
      </c>
      <c r="D499" s="203" t="s">
        <v>2664</v>
      </c>
      <c r="E499" s="202">
        <v>4</v>
      </c>
      <c r="F499" s="202">
        <v>115</v>
      </c>
      <c r="G499" s="213">
        <f t="shared" si="28"/>
        <v>460</v>
      </c>
      <c r="H499" s="202" t="s">
        <v>3171</v>
      </c>
      <c r="I499" s="393" t="s">
        <v>3114</v>
      </c>
      <c r="J499" s="393"/>
    </row>
    <row r="500" spans="1:10" s="53" customFormat="1" ht="21" customHeight="1">
      <c r="A500" s="50" t="s">
        <v>278</v>
      </c>
      <c r="B500" s="50"/>
      <c r="C500" s="50"/>
      <c r="D500" s="50" t="s">
        <v>276</v>
      </c>
      <c r="E500" s="49">
        <f>SUM(E501)</f>
        <v>64</v>
      </c>
      <c r="F500" s="49">
        <f>SUM(F501)</f>
        <v>927</v>
      </c>
      <c r="G500" s="49">
        <f>SUM(G501)</f>
        <v>3958</v>
      </c>
      <c r="I500" s="49"/>
      <c r="J500" s="49"/>
    </row>
    <row r="501" spans="1:10" s="53" customFormat="1" ht="21" customHeight="1">
      <c r="A501" s="50"/>
      <c r="B501" s="50"/>
      <c r="C501" s="50"/>
      <c r="D501" s="50" t="s">
        <v>2664</v>
      </c>
      <c r="E501" s="49">
        <f>SUM(E503:E518)</f>
        <v>64</v>
      </c>
      <c r="F501" s="49">
        <f>SUM(F503:F518)</f>
        <v>927</v>
      </c>
      <c r="G501" s="49">
        <f>SUM(G503:G518)</f>
        <v>3958</v>
      </c>
      <c r="I501" s="49"/>
      <c r="J501" s="49"/>
    </row>
    <row r="502" spans="1:10" s="53" customFormat="1" ht="21" customHeight="1">
      <c r="A502" s="50"/>
      <c r="B502" s="50"/>
      <c r="C502" s="50"/>
      <c r="D502" s="50" t="s">
        <v>289</v>
      </c>
      <c r="E502" s="48"/>
      <c r="F502" s="49" t="s">
        <v>320</v>
      </c>
      <c r="G502" s="49" t="s">
        <v>320</v>
      </c>
      <c r="I502" s="49"/>
      <c r="J502" s="49"/>
    </row>
    <row r="503" spans="1:10" s="178" customFormat="1" ht="21.75">
      <c r="A503" s="339"/>
      <c r="B503" s="202" t="s">
        <v>1102</v>
      </c>
      <c r="C503" s="203" t="s">
        <v>0</v>
      </c>
      <c r="D503" s="203" t="s">
        <v>2664</v>
      </c>
      <c r="E503" s="202">
        <v>4</v>
      </c>
      <c r="F503" s="202">
        <v>5</v>
      </c>
      <c r="G503" s="213">
        <f aca="true" t="shared" si="29" ref="G503:G518">SUM(E503*F503)</f>
        <v>20</v>
      </c>
      <c r="H503" s="202" t="s">
        <v>3132</v>
      </c>
      <c r="I503" s="393" t="s">
        <v>3401</v>
      </c>
      <c r="J503" s="393"/>
    </row>
    <row r="504" spans="1:10" s="178" customFormat="1" ht="21.75">
      <c r="A504" s="339"/>
      <c r="B504" s="202" t="s">
        <v>1101</v>
      </c>
      <c r="C504" s="246" t="s">
        <v>1100</v>
      </c>
      <c r="D504" s="203" t="s">
        <v>2664</v>
      </c>
      <c r="E504" s="202">
        <v>2</v>
      </c>
      <c r="F504" s="202">
        <v>2</v>
      </c>
      <c r="G504" s="213">
        <f t="shared" si="29"/>
        <v>4</v>
      </c>
      <c r="H504" s="202" t="s">
        <v>2885</v>
      </c>
      <c r="I504" s="393" t="s">
        <v>3395</v>
      </c>
      <c r="J504" s="393"/>
    </row>
    <row r="505" spans="1:10" s="178" customFormat="1" ht="21.75">
      <c r="A505" s="339"/>
      <c r="B505" s="202" t="s">
        <v>949</v>
      </c>
      <c r="C505" s="203" t="s">
        <v>948</v>
      </c>
      <c r="D505" s="203" t="s">
        <v>2063</v>
      </c>
      <c r="E505" s="202">
        <v>4</v>
      </c>
      <c r="F505" s="202">
        <v>171</v>
      </c>
      <c r="G505" s="213">
        <f t="shared" si="29"/>
        <v>684</v>
      </c>
      <c r="H505" s="202" t="s">
        <v>3132</v>
      </c>
      <c r="I505" s="393" t="s">
        <v>3395</v>
      </c>
      <c r="J505" s="393"/>
    </row>
    <row r="506" spans="1:10" s="178" customFormat="1" ht="21.75">
      <c r="A506" s="339"/>
      <c r="B506" s="202" t="s">
        <v>1099</v>
      </c>
      <c r="C506" s="203" t="s">
        <v>1098</v>
      </c>
      <c r="D506" s="203" t="s">
        <v>2664</v>
      </c>
      <c r="E506" s="202">
        <v>4</v>
      </c>
      <c r="F506" s="202">
        <v>4</v>
      </c>
      <c r="G506" s="213">
        <f t="shared" si="29"/>
        <v>16</v>
      </c>
      <c r="H506" s="202" t="s">
        <v>3132</v>
      </c>
      <c r="I506" s="393" t="s">
        <v>3395</v>
      </c>
      <c r="J506" s="393"/>
    </row>
    <row r="507" spans="1:10" s="178" customFormat="1" ht="21.75">
      <c r="A507" s="339"/>
      <c r="B507" s="202" t="s">
        <v>1112</v>
      </c>
      <c r="C507" s="246" t="s">
        <v>1111</v>
      </c>
      <c r="D507" s="203" t="s">
        <v>2664</v>
      </c>
      <c r="E507" s="202">
        <v>2</v>
      </c>
      <c r="F507" s="202">
        <v>5</v>
      </c>
      <c r="G507" s="213">
        <f t="shared" si="29"/>
        <v>10</v>
      </c>
      <c r="H507" s="202" t="s">
        <v>2884</v>
      </c>
      <c r="I507" s="393" t="s">
        <v>3395</v>
      </c>
      <c r="J507" s="393"/>
    </row>
    <row r="508" spans="1:10" s="178" customFormat="1" ht="21.75">
      <c r="A508" s="339"/>
      <c r="B508" s="202" t="s">
        <v>1546</v>
      </c>
      <c r="C508" s="246" t="s">
        <v>1547</v>
      </c>
      <c r="D508" s="203" t="s">
        <v>2664</v>
      </c>
      <c r="E508" s="202">
        <v>4</v>
      </c>
      <c r="F508" s="202">
        <v>56</v>
      </c>
      <c r="G508" s="213">
        <f t="shared" si="29"/>
        <v>224</v>
      </c>
      <c r="H508" s="202" t="s">
        <v>3139</v>
      </c>
      <c r="I508" s="393" t="s">
        <v>3395</v>
      </c>
      <c r="J508" s="393"/>
    </row>
    <row r="509" spans="1:10" s="178" customFormat="1" ht="21.75">
      <c r="A509" s="339"/>
      <c r="B509" s="202" t="s">
        <v>1548</v>
      </c>
      <c r="C509" s="203" t="s">
        <v>1549</v>
      </c>
      <c r="D509" s="203" t="s">
        <v>2664</v>
      </c>
      <c r="E509" s="202">
        <v>4</v>
      </c>
      <c r="F509" s="202">
        <v>52</v>
      </c>
      <c r="G509" s="213">
        <f t="shared" si="29"/>
        <v>208</v>
      </c>
      <c r="H509" s="202" t="s">
        <v>3139</v>
      </c>
      <c r="I509" s="393" t="s">
        <v>3395</v>
      </c>
      <c r="J509" s="393"/>
    </row>
    <row r="510" spans="1:10" s="178" customFormat="1" ht="21.75">
      <c r="A510" s="339"/>
      <c r="B510" s="202" t="s">
        <v>1550</v>
      </c>
      <c r="C510" s="203" t="s">
        <v>1551</v>
      </c>
      <c r="D510" s="203" t="s">
        <v>2664</v>
      </c>
      <c r="E510" s="202">
        <v>4</v>
      </c>
      <c r="F510" s="202">
        <v>56</v>
      </c>
      <c r="G510" s="213">
        <f t="shared" si="29"/>
        <v>224</v>
      </c>
      <c r="H510" s="202" t="s">
        <v>3139</v>
      </c>
      <c r="I510" s="393" t="s">
        <v>3395</v>
      </c>
      <c r="J510" s="393"/>
    </row>
    <row r="511" spans="1:10" s="178" customFormat="1" ht="21.75">
      <c r="A511" s="339"/>
      <c r="B511" s="202" t="s">
        <v>1552</v>
      </c>
      <c r="C511" s="203" t="s">
        <v>818</v>
      </c>
      <c r="D511" s="203" t="s">
        <v>2664</v>
      </c>
      <c r="E511" s="202">
        <v>2</v>
      </c>
      <c r="F511" s="202">
        <v>56</v>
      </c>
      <c r="G511" s="213">
        <f t="shared" si="29"/>
        <v>112</v>
      </c>
      <c r="H511" s="202" t="s">
        <v>2887</v>
      </c>
      <c r="I511" s="393" t="s">
        <v>3530</v>
      </c>
      <c r="J511" s="393"/>
    </row>
    <row r="512" spans="1:10" s="178" customFormat="1" ht="21.75">
      <c r="A512" s="339"/>
      <c r="B512" s="202" t="s">
        <v>2037</v>
      </c>
      <c r="C512" s="203" t="s">
        <v>2036</v>
      </c>
      <c r="D512" s="203" t="s">
        <v>2664</v>
      </c>
      <c r="E512" s="202">
        <v>2</v>
      </c>
      <c r="F512" s="202">
        <v>56</v>
      </c>
      <c r="G512" s="213">
        <f t="shared" si="29"/>
        <v>112</v>
      </c>
      <c r="H512" s="202" t="s">
        <v>2885</v>
      </c>
      <c r="I512" s="393" t="s">
        <v>3395</v>
      </c>
      <c r="J512" s="393"/>
    </row>
    <row r="513" spans="1:10" s="178" customFormat="1" ht="21.75">
      <c r="A513" s="339"/>
      <c r="B513" s="202" t="s">
        <v>2268</v>
      </c>
      <c r="C513" s="203" t="s">
        <v>2267</v>
      </c>
      <c r="D513" s="203" t="s">
        <v>2664</v>
      </c>
      <c r="E513" s="202">
        <v>12</v>
      </c>
      <c r="F513" s="202">
        <v>53</v>
      </c>
      <c r="G513" s="213">
        <f t="shared" si="29"/>
        <v>636</v>
      </c>
      <c r="H513" s="202" t="s">
        <v>3129</v>
      </c>
      <c r="I513" s="393" t="s">
        <v>3530</v>
      </c>
      <c r="J513" s="393"/>
    </row>
    <row r="514" spans="1:10" s="178" customFormat="1" ht="21.75">
      <c r="A514" s="339"/>
      <c r="B514" s="202" t="s">
        <v>3172</v>
      </c>
      <c r="C514" s="203" t="s">
        <v>1</v>
      </c>
      <c r="D514" s="203" t="s">
        <v>2664</v>
      </c>
      <c r="E514" s="202">
        <v>8</v>
      </c>
      <c r="F514" s="202">
        <v>95</v>
      </c>
      <c r="G514" s="213">
        <f t="shared" si="29"/>
        <v>760</v>
      </c>
      <c r="H514" s="202" t="s">
        <v>2993</v>
      </c>
      <c r="I514" s="393" t="s">
        <v>3395</v>
      </c>
      <c r="J514" s="393"/>
    </row>
    <row r="515" spans="1:10" s="178" customFormat="1" ht="21.75">
      <c r="A515" s="339"/>
      <c r="B515" s="202" t="s">
        <v>3173</v>
      </c>
      <c r="C515" s="203" t="s">
        <v>0</v>
      </c>
      <c r="D515" s="203" t="s">
        <v>2664</v>
      </c>
      <c r="E515" s="202">
        <v>4</v>
      </c>
      <c r="F515" s="202">
        <v>79</v>
      </c>
      <c r="G515" s="213">
        <f t="shared" si="29"/>
        <v>316</v>
      </c>
      <c r="H515" s="202" t="s">
        <v>3132</v>
      </c>
      <c r="I515" s="393" t="s">
        <v>3401</v>
      </c>
      <c r="J515" s="393"/>
    </row>
    <row r="516" spans="1:10" s="178" customFormat="1" ht="21.75">
      <c r="A516" s="339"/>
      <c r="B516" s="202" t="s">
        <v>3174</v>
      </c>
      <c r="C516" s="246" t="s">
        <v>1100</v>
      </c>
      <c r="D516" s="203" t="s">
        <v>2664</v>
      </c>
      <c r="E516" s="202">
        <v>2</v>
      </c>
      <c r="F516" s="202">
        <v>79</v>
      </c>
      <c r="G516" s="213">
        <f t="shared" si="29"/>
        <v>158</v>
      </c>
      <c r="H516" s="202" t="s">
        <v>2885</v>
      </c>
      <c r="I516" s="393" t="s">
        <v>3395</v>
      </c>
      <c r="J516" s="393"/>
    </row>
    <row r="517" spans="1:10" s="178" customFormat="1" ht="21.75">
      <c r="A517" s="339"/>
      <c r="B517" s="202" t="s">
        <v>3175</v>
      </c>
      <c r="C517" s="203" t="s">
        <v>1098</v>
      </c>
      <c r="D517" s="203" t="s">
        <v>2664</v>
      </c>
      <c r="E517" s="202">
        <v>4</v>
      </c>
      <c r="F517" s="202">
        <v>79</v>
      </c>
      <c r="G517" s="213">
        <f t="shared" si="29"/>
        <v>316</v>
      </c>
      <c r="H517" s="202" t="s">
        <v>3132</v>
      </c>
      <c r="I517" s="393" t="s">
        <v>3395</v>
      </c>
      <c r="J517" s="393"/>
    </row>
    <row r="518" spans="1:10" s="178" customFormat="1" ht="21.75">
      <c r="A518" s="339"/>
      <c r="B518" s="202" t="s">
        <v>3176</v>
      </c>
      <c r="C518" s="246" t="s">
        <v>1111</v>
      </c>
      <c r="D518" s="203" t="s">
        <v>2664</v>
      </c>
      <c r="E518" s="202">
        <v>2</v>
      </c>
      <c r="F518" s="202">
        <v>79</v>
      </c>
      <c r="G518" s="213">
        <f t="shared" si="29"/>
        <v>158</v>
      </c>
      <c r="H518" s="202" t="s">
        <v>2884</v>
      </c>
      <c r="I518" s="393" t="s">
        <v>3395</v>
      </c>
      <c r="J518" s="393"/>
    </row>
    <row r="519" spans="1:10" s="53" customFormat="1" ht="21" customHeight="1">
      <c r="A519" s="86" t="s">
        <v>624</v>
      </c>
      <c r="B519" s="86"/>
      <c r="C519" s="86"/>
      <c r="D519" s="86" t="s">
        <v>276</v>
      </c>
      <c r="E519" s="87">
        <f>SUM(E520)</f>
        <v>38</v>
      </c>
      <c r="F519" s="87">
        <f>SUM(F520)</f>
        <v>532</v>
      </c>
      <c r="G519" s="87">
        <f>SUM(G520)</f>
        <v>1842</v>
      </c>
      <c r="I519" s="87"/>
      <c r="J519" s="87"/>
    </row>
    <row r="520" spans="1:10" s="53" customFormat="1" ht="21" customHeight="1">
      <c r="A520" s="86"/>
      <c r="B520" s="86"/>
      <c r="C520" s="86"/>
      <c r="D520" s="86" t="s">
        <v>624</v>
      </c>
      <c r="E520" s="87">
        <f>SUM(E522:E535)</f>
        <v>38</v>
      </c>
      <c r="F520" s="87">
        <f>SUM(F522:F535)</f>
        <v>532</v>
      </c>
      <c r="G520" s="87">
        <f>SUM(G522:G535)</f>
        <v>1842</v>
      </c>
      <c r="I520" s="87"/>
      <c r="J520" s="87"/>
    </row>
    <row r="521" spans="1:10" s="53" customFormat="1" ht="21" customHeight="1">
      <c r="A521" s="88"/>
      <c r="B521" s="88"/>
      <c r="C521" s="88"/>
      <c r="D521" s="88" t="s">
        <v>289</v>
      </c>
      <c r="E521" s="89"/>
      <c r="F521" s="90" t="s">
        <v>320</v>
      </c>
      <c r="G521" s="90" t="s">
        <v>320</v>
      </c>
      <c r="I521" s="90"/>
      <c r="J521" s="90"/>
    </row>
    <row r="522" spans="1:10" s="178" customFormat="1" ht="21.75">
      <c r="A522" s="339"/>
      <c r="B522" s="202" t="s">
        <v>246</v>
      </c>
      <c r="C522" s="203" t="s">
        <v>247</v>
      </c>
      <c r="D522" s="203" t="s">
        <v>624</v>
      </c>
      <c r="E522" s="202">
        <v>0</v>
      </c>
      <c r="F522" s="202">
        <v>48</v>
      </c>
      <c r="G522" s="213">
        <f aca="true" t="shared" si="30" ref="G522:G535">SUM(E522*F522)</f>
        <v>0</v>
      </c>
      <c r="H522" s="202" t="s">
        <v>3141</v>
      </c>
      <c r="I522" s="338" t="s">
        <v>3119</v>
      </c>
      <c r="J522" s="338"/>
    </row>
    <row r="523" spans="1:10" s="178" customFormat="1" ht="21.75">
      <c r="A523" s="339"/>
      <c r="B523" s="202" t="s">
        <v>212</v>
      </c>
      <c r="C523" s="203" t="s">
        <v>3549</v>
      </c>
      <c r="D523" s="203" t="s">
        <v>624</v>
      </c>
      <c r="E523" s="202">
        <v>4</v>
      </c>
      <c r="F523" s="202">
        <v>48</v>
      </c>
      <c r="G523" s="213">
        <f t="shared" si="30"/>
        <v>192</v>
      </c>
      <c r="H523" s="202" t="s">
        <v>3132</v>
      </c>
      <c r="I523" s="338" t="s">
        <v>3501</v>
      </c>
      <c r="J523" s="338"/>
    </row>
    <row r="524" spans="1:10" s="178" customFormat="1" ht="21.75">
      <c r="A524" s="339"/>
      <c r="B524" s="202"/>
      <c r="C524" s="203" t="s">
        <v>3550</v>
      </c>
      <c r="D524" s="203"/>
      <c r="E524" s="202"/>
      <c r="F524" s="202"/>
      <c r="G524" s="213"/>
      <c r="H524" s="202"/>
      <c r="I524" s="338"/>
      <c r="J524" s="338"/>
    </row>
    <row r="525" spans="1:10" s="178" customFormat="1" ht="21.75">
      <c r="A525" s="339"/>
      <c r="B525" s="202" t="s">
        <v>799</v>
      </c>
      <c r="C525" s="203" t="s">
        <v>3549</v>
      </c>
      <c r="D525" s="203" t="s">
        <v>624</v>
      </c>
      <c r="E525" s="202">
        <v>2</v>
      </c>
      <c r="F525" s="202">
        <v>48</v>
      </c>
      <c r="G525" s="213">
        <f t="shared" si="30"/>
        <v>96</v>
      </c>
      <c r="H525" s="202" t="s">
        <v>2885</v>
      </c>
      <c r="I525" s="338" t="s">
        <v>3501</v>
      </c>
      <c r="J525" s="338"/>
    </row>
    <row r="526" spans="1:10" s="178" customFormat="1" ht="21.75">
      <c r="A526" s="339"/>
      <c r="B526" s="202"/>
      <c r="C526" s="203" t="s">
        <v>3551</v>
      </c>
      <c r="D526" s="203"/>
      <c r="E526" s="202"/>
      <c r="F526" s="202"/>
      <c r="G526" s="213"/>
      <c r="H526" s="202"/>
      <c r="I526" s="338"/>
      <c r="J526" s="338"/>
    </row>
    <row r="527" spans="1:10" s="178" customFormat="1" ht="21.75">
      <c r="A527" s="339"/>
      <c r="B527" s="202" t="s">
        <v>211</v>
      </c>
      <c r="C527" s="203" t="s">
        <v>210</v>
      </c>
      <c r="D527" s="203" t="s">
        <v>624</v>
      </c>
      <c r="E527" s="202">
        <v>4</v>
      </c>
      <c r="F527" s="202">
        <v>48</v>
      </c>
      <c r="G527" s="213">
        <f t="shared" si="30"/>
        <v>192</v>
      </c>
      <c r="H527" s="202" t="s">
        <v>3132</v>
      </c>
      <c r="I527" s="338" t="s">
        <v>3501</v>
      </c>
      <c r="J527" s="338"/>
    </row>
    <row r="528" spans="1:10" s="178" customFormat="1" ht="21.75">
      <c r="A528" s="339"/>
      <c r="B528" s="202" t="s">
        <v>427</v>
      </c>
      <c r="C528" s="203" t="s">
        <v>208</v>
      </c>
      <c r="D528" s="203" t="s">
        <v>624</v>
      </c>
      <c r="E528" s="202">
        <v>2</v>
      </c>
      <c r="F528" s="202">
        <v>48</v>
      </c>
      <c r="G528" s="213">
        <f t="shared" si="30"/>
        <v>96</v>
      </c>
      <c r="H528" s="202" t="s">
        <v>2884</v>
      </c>
      <c r="I528" s="338" t="s">
        <v>3501</v>
      </c>
      <c r="J528" s="338"/>
    </row>
    <row r="529" spans="1:10" s="178" customFormat="1" ht="21.75">
      <c r="A529" s="339"/>
      <c r="B529" s="202" t="s">
        <v>209</v>
      </c>
      <c r="C529" s="203" t="s">
        <v>1035</v>
      </c>
      <c r="D529" s="203" t="s">
        <v>624</v>
      </c>
      <c r="E529" s="202">
        <v>4</v>
      </c>
      <c r="F529" s="202">
        <v>48</v>
      </c>
      <c r="G529" s="213">
        <f t="shared" si="30"/>
        <v>192</v>
      </c>
      <c r="H529" s="202" t="s">
        <v>3132</v>
      </c>
      <c r="I529" s="338" t="s">
        <v>3501</v>
      </c>
      <c r="J529" s="338"/>
    </row>
    <row r="530" spans="1:10" s="178" customFormat="1" ht="21.75">
      <c r="A530" s="339"/>
      <c r="B530" s="202" t="s">
        <v>1034</v>
      </c>
      <c r="C530" s="203" t="s">
        <v>207</v>
      </c>
      <c r="D530" s="203" t="s">
        <v>624</v>
      </c>
      <c r="E530" s="202">
        <v>4</v>
      </c>
      <c r="F530" s="202">
        <v>48</v>
      </c>
      <c r="G530" s="213">
        <f t="shared" si="30"/>
        <v>192</v>
      </c>
      <c r="H530" s="202" t="s">
        <v>3132</v>
      </c>
      <c r="I530" s="338" t="s">
        <v>3502</v>
      </c>
      <c r="J530" s="338"/>
    </row>
    <row r="531" spans="1:10" s="178" customFormat="1" ht="21.75">
      <c r="A531" s="339"/>
      <c r="B531" s="202" t="s">
        <v>1541</v>
      </c>
      <c r="C531" s="203" t="s">
        <v>206</v>
      </c>
      <c r="D531" s="203" t="s">
        <v>624</v>
      </c>
      <c r="E531" s="202">
        <v>6</v>
      </c>
      <c r="F531" s="202">
        <v>49</v>
      </c>
      <c r="G531" s="213">
        <f t="shared" si="30"/>
        <v>294</v>
      </c>
      <c r="H531" s="202" t="s">
        <v>3140</v>
      </c>
      <c r="I531" s="338" t="s">
        <v>3503</v>
      </c>
      <c r="J531" s="338"/>
    </row>
    <row r="532" spans="1:10" s="178" customFormat="1" ht="21.75">
      <c r="A532" s="339"/>
      <c r="B532" s="202" t="s">
        <v>205</v>
      </c>
      <c r="C532" s="203" t="s">
        <v>3552</v>
      </c>
      <c r="D532" s="203" t="s">
        <v>624</v>
      </c>
      <c r="E532" s="202">
        <v>4</v>
      </c>
      <c r="F532" s="202">
        <v>49</v>
      </c>
      <c r="G532" s="213">
        <f t="shared" si="30"/>
        <v>196</v>
      </c>
      <c r="H532" s="202" t="s">
        <v>3132</v>
      </c>
      <c r="I532" s="338" t="s">
        <v>3504</v>
      </c>
      <c r="J532" s="338"/>
    </row>
    <row r="533" spans="1:10" s="178" customFormat="1" ht="21.75">
      <c r="A533" s="339"/>
      <c r="B533" s="202"/>
      <c r="C533" s="203" t="s">
        <v>3553</v>
      </c>
      <c r="D533" s="203"/>
      <c r="E533" s="202"/>
      <c r="F533" s="202"/>
      <c r="G533" s="213"/>
      <c r="H533" s="202"/>
      <c r="I533" s="338"/>
      <c r="J533" s="338"/>
    </row>
    <row r="534" spans="1:10" s="178" customFormat="1" ht="21.75">
      <c r="A534" s="339"/>
      <c r="B534" s="202" t="s">
        <v>204</v>
      </c>
      <c r="C534" s="203" t="s">
        <v>1540</v>
      </c>
      <c r="D534" s="203" t="s">
        <v>624</v>
      </c>
      <c r="E534" s="202">
        <v>4</v>
      </c>
      <c r="F534" s="202">
        <v>49</v>
      </c>
      <c r="G534" s="213">
        <f t="shared" si="30"/>
        <v>196</v>
      </c>
      <c r="H534" s="202" t="s">
        <v>3132</v>
      </c>
      <c r="I534" s="338" t="s">
        <v>3504</v>
      </c>
      <c r="J534" s="338"/>
    </row>
    <row r="535" spans="1:10" s="178" customFormat="1" ht="21.75">
      <c r="A535" s="339"/>
      <c r="B535" s="202" t="s">
        <v>203</v>
      </c>
      <c r="C535" s="203" t="s">
        <v>202</v>
      </c>
      <c r="D535" s="203" t="s">
        <v>624</v>
      </c>
      <c r="E535" s="202">
        <v>4</v>
      </c>
      <c r="F535" s="202">
        <v>49</v>
      </c>
      <c r="G535" s="213">
        <f t="shared" si="30"/>
        <v>196</v>
      </c>
      <c r="H535" s="202" t="s">
        <v>3132</v>
      </c>
      <c r="I535" s="338" t="s">
        <v>3504</v>
      </c>
      <c r="J535" s="338"/>
    </row>
    <row r="536" spans="1:10" s="53" customFormat="1" ht="21" customHeight="1">
      <c r="A536" s="86" t="s">
        <v>627</v>
      </c>
      <c r="B536" s="86"/>
      <c r="C536" s="86"/>
      <c r="D536" s="86" t="s">
        <v>276</v>
      </c>
      <c r="E536" s="87">
        <f>SUM(E537)</f>
        <v>102</v>
      </c>
      <c r="F536" s="87">
        <f>SUM(F537)</f>
        <v>978</v>
      </c>
      <c r="G536" s="87">
        <f>SUM(G537)</f>
        <v>3554</v>
      </c>
      <c r="I536" s="87"/>
      <c r="J536" s="87"/>
    </row>
    <row r="537" spans="1:10" s="53" customFormat="1" ht="21" customHeight="1">
      <c r="A537" s="86"/>
      <c r="B537" s="86"/>
      <c r="C537" s="86"/>
      <c r="D537" s="86" t="s">
        <v>627</v>
      </c>
      <c r="E537" s="87">
        <f>SUM(E539:E568)</f>
        <v>102</v>
      </c>
      <c r="F537" s="87">
        <f>SUM(F539:F568)</f>
        <v>978</v>
      </c>
      <c r="G537" s="87">
        <f>SUM(G539:G568)</f>
        <v>3554</v>
      </c>
      <c r="I537" s="87"/>
      <c r="J537" s="87"/>
    </row>
    <row r="538" spans="1:10" s="53" customFormat="1" ht="21" customHeight="1">
      <c r="A538" s="88"/>
      <c r="B538" s="88"/>
      <c r="C538" s="88"/>
      <c r="D538" s="88" t="s">
        <v>289</v>
      </c>
      <c r="E538" s="89"/>
      <c r="F538" s="90"/>
      <c r="G538" s="90"/>
      <c r="I538" s="90"/>
      <c r="J538" s="90"/>
    </row>
    <row r="539" spans="1:10" s="178" customFormat="1" ht="21.75">
      <c r="A539" s="339"/>
      <c r="B539" s="202" t="s">
        <v>1046</v>
      </c>
      <c r="C539" s="203" t="s">
        <v>1045</v>
      </c>
      <c r="D539" s="203" t="s">
        <v>627</v>
      </c>
      <c r="E539" s="202">
        <v>6</v>
      </c>
      <c r="F539" s="202">
        <v>56</v>
      </c>
      <c r="G539" s="213">
        <f aca="true" t="shared" si="31" ref="G539:G568">SUM(E539*F539)</f>
        <v>336</v>
      </c>
      <c r="H539" s="202" t="s">
        <v>3140</v>
      </c>
      <c r="I539" s="338" t="s">
        <v>3115</v>
      </c>
      <c r="J539" s="338"/>
    </row>
    <row r="540" spans="1:10" s="178" customFormat="1" ht="21.75">
      <c r="A540" s="339"/>
      <c r="B540" s="202" t="s">
        <v>1044</v>
      </c>
      <c r="C540" s="203" t="s">
        <v>218</v>
      </c>
      <c r="D540" s="203" t="s">
        <v>627</v>
      </c>
      <c r="E540" s="202">
        <v>6</v>
      </c>
      <c r="F540" s="202">
        <v>56</v>
      </c>
      <c r="G540" s="213">
        <f t="shared" si="31"/>
        <v>336</v>
      </c>
      <c r="H540" s="202" t="s">
        <v>3140</v>
      </c>
      <c r="I540" s="338" t="s">
        <v>3115</v>
      </c>
      <c r="J540" s="338"/>
    </row>
    <row r="541" spans="1:10" s="178" customFormat="1" ht="21.75">
      <c r="A541" s="339"/>
      <c r="B541" s="202" t="s">
        <v>2586</v>
      </c>
      <c r="C541" s="203" t="s">
        <v>2587</v>
      </c>
      <c r="D541" s="203" t="s">
        <v>627</v>
      </c>
      <c r="E541" s="202">
        <v>2</v>
      </c>
      <c r="F541" s="202">
        <v>53</v>
      </c>
      <c r="G541" s="213">
        <f t="shared" si="31"/>
        <v>106</v>
      </c>
      <c r="H541" s="202" t="s">
        <v>2884</v>
      </c>
      <c r="I541" s="338" t="s">
        <v>3872</v>
      </c>
      <c r="J541" s="338"/>
    </row>
    <row r="542" spans="1:10" s="178" customFormat="1" ht="21.75">
      <c r="A542" s="339"/>
      <c r="B542" s="202" t="s">
        <v>1501</v>
      </c>
      <c r="C542" s="203" t="s">
        <v>1500</v>
      </c>
      <c r="D542" s="203" t="s">
        <v>627</v>
      </c>
      <c r="E542" s="202">
        <v>6</v>
      </c>
      <c r="F542" s="202">
        <v>53</v>
      </c>
      <c r="G542" s="213">
        <f t="shared" si="31"/>
        <v>318</v>
      </c>
      <c r="H542" s="202" t="s">
        <v>3140</v>
      </c>
      <c r="I542" s="338" t="s">
        <v>3873</v>
      </c>
      <c r="J542" s="338"/>
    </row>
    <row r="543" spans="1:10" s="178" customFormat="1" ht="21.75">
      <c r="A543" s="339"/>
      <c r="B543" s="202" t="s">
        <v>1311</v>
      </c>
      <c r="C543" s="203" t="s">
        <v>1502</v>
      </c>
      <c r="D543" s="203" t="s">
        <v>627</v>
      </c>
      <c r="E543" s="202">
        <v>4</v>
      </c>
      <c r="F543" s="202">
        <v>50</v>
      </c>
      <c r="G543" s="213">
        <f t="shared" si="31"/>
        <v>200</v>
      </c>
      <c r="H543" s="202" t="s">
        <v>3132</v>
      </c>
      <c r="I543" s="338" t="s">
        <v>3874</v>
      </c>
      <c r="J543" s="338"/>
    </row>
    <row r="544" spans="1:10" s="178" customFormat="1" ht="21.75">
      <c r="A544" s="339"/>
      <c r="B544" s="202" t="s">
        <v>1503</v>
      </c>
      <c r="C544" s="203" t="s">
        <v>578</v>
      </c>
      <c r="D544" s="203" t="s">
        <v>627</v>
      </c>
      <c r="E544" s="202">
        <v>4</v>
      </c>
      <c r="F544" s="202">
        <v>52</v>
      </c>
      <c r="G544" s="213">
        <f t="shared" si="31"/>
        <v>208</v>
      </c>
      <c r="H544" s="202" t="s">
        <v>2883</v>
      </c>
      <c r="I544" s="338" t="s">
        <v>3874</v>
      </c>
      <c r="J544" s="338"/>
    </row>
    <row r="545" spans="1:10" s="178" customFormat="1" ht="21.75">
      <c r="A545" s="339"/>
      <c r="B545" s="202" t="s">
        <v>1504</v>
      </c>
      <c r="C545" s="203" t="s">
        <v>214</v>
      </c>
      <c r="D545" s="203" t="s">
        <v>627</v>
      </c>
      <c r="E545" s="202">
        <v>4</v>
      </c>
      <c r="F545" s="202">
        <v>50</v>
      </c>
      <c r="G545" s="213">
        <f t="shared" si="31"/>
        <v>200</v>
      </c>
      <c r="H545" s="202" t="s">
        <v>3132</v>
      </c>
      <c r="I545" s="338" t="s">
        <v>3874</v>
      </c>
      <c r="J545" s="338"/>
    </row>
    <row r="546" spans="1:10" s="178" customFormat="1" ht="21.75">
      <c r="A546" s="339"/>
      <c r="B546" s="202" t="s">
        <v>1505</v>
      </c>
      <c r="C546" s="203" t="s">
        <v>1041</v>
      </c>
      <c r="D546" s="203" t="s">
        <v>627</v>
      </c>
      <c r="E546" s="202">
        <v>2</v>
      </c>
      <c r="F546" s="202">
        <v>50</v>
      </c>
      <c r="G546" s="213">
        <f t="shared" si="31"/>
        <v>100</v>
      </c>
      <c r="H546" s="202" t="s">
        <v>2884</v>
      </c>
      <c r="I546" s="338" t="s">
        <v>3872</v>
      </c>
      <c r="J546" s="338"/>
    </row>
    <row r="547" spans="1:10" s="178" customFormat="1" ht="21.75">
      <c r="A547" s="339"/>
      <c r="B547" s="202" t="s">
        <v>2220</v>
      </c>
      <c r="C547" s="203" t="s">
        <v>802</v>
      </c>
      <c r="D547" s="203" t="s">
        <v>627</v>
      </c>
      <c r="E547" s="202">
        <v>4</v>
      </c>
      <c r="F547" s="202">
        <v>50</v>
      </c>
      <c r="G547" s="213">
        <f t="shared" si="31"/>
        <v>200</v>
      </c>
      <c r="H547" s="202" t="s">
        <v>3132</v>
      </c>
      <c r="I547" s="338" t="s">
        <v>3874</v>
      </c>
      <c r="J547" s="338"/>
    </row>
    <row r="548" spans="1:10" s="178" customFormat="1" ht="21.75">
      <c r="A548" s="339"/>
      <c r="B548" s="202" t="s">
        <v>2217</v>
      </c>
      <c r="C548" s="203" t="s">
        <v>2216</v>
      </c>
      <c r="D548" s="203" t="s">
        <v>627</v>
      </c>
      <c r="E548" s="202">
        <v>6</v>
      </c>
      <c r="F548" s="202">
        <v>48</v>
      </c>
      <c r="G548" s="213">
        <f t="shared" si="31"/>
        <v>288</v>
      </c>
      <c r="H548" s="202" t="s">
        <v>3138</v>
      </c>
      <c r="I548" s="338" t="s">
        <v>3873</v>
      </c>
      <c r="J548" s="338"/>
    </row>
    <row r="549" spans="1:10" s="178" customFormat="1" ht="21.75">
      <c r="A549" s="339"/>
      <c r="B549" s="202" t="s">
        <v>2219</v>
      </c>
      <c r="C549" s="203" t="s">
        <v>2218</v>
      </c>
      <c r="D549" s="203" t="s">
        <v>627</v>
      </c>
      <c r="E549" s="202">
        <v>4</v>
      </c>
      <c r="F549" s="202">
        <v>50</v>
      </c>
      <c r="G549" s="213">
        <f t="shared" si="31"/>
        <v>200</v>
      </c>
      <c r="H549" s="202" t="s">
        <v>3132</v>
      </c>
      <c r="I549" s="338" t="s">
        <v>3873</v>
      </c>
      <c r="J549" s="338"/>
    </row>
    <row r="550" spans="1:10" s="178" customFormat="1" ht="21.75">
      <c r="A550" s="339"/>
      <c r="B550" s="202" t="s">
        <v>2215</v>
      </c>
      <c r="C550" s="203" t="s">
        <v>2214</v>
      </c>
      <c r="D550" s="203" t="s">
        <v>627</v>
      </c>
      <c r="E550" s="202">
        <v>2</v>
      </c>
      <c r="F550" s="202">
        <v>50</v>
      </c>
      <c r="G550" s="213">
        <f t="shared" si="31"/>
        <v>100</v>
      </c>
      <c r="H550" s="202" t="s">
        <v>2884</v>
      </c>
      <c r="I550" s="338" t="s">
        <v>3873</v>
      </c>
      <c r="J550" s="338"/>
    </row>
    <row r="551" spans="1:10" s="178" customFormat="1" ht="21.75">
      <c r="A551" s="339"/>
      <c r="B551" s="202" t="s">
        <v>2213</v>
      </c>
      <c r="C551" s="203" t="s">
        <v>916</v>
      </c>
      <c r="D551" s="203" t="s">
        <v>627</v>
      </c>
      <c r="E551" s="202">
        <v>2</v>
      </c>
      <c r="F551" s="202">
        <v>49</v>
      </c>
      <c r="G551" s="213">
        <f t="shared" si="31"/>
        <v>98</v>
      </c>
      <c r="H551" s="202" t="s">
        <v>2884</v>
      </c>
      <c r="I551" s="338" t="s">
        <v>3872</v>
      </c>
      <c r="J551" s="338"/>
    </row>
    <row r="552" spans="1:10" s="178" customFormat="1" ht="21.75">
      <c r="A552" s="339"/>
      <c r="B552" s="202" t="s">
        <v>2222</v>
      </c>
      <c r="C552" s="203" t="s">
        <v>2221</v>
      </c>
      <c r="D552" s="203" t="s">
        <v>627</v>
      </c>
      <c r="E552" s="202">
        <v>2</v>
      </c>
      <c r="F552" s="202">
        <v>49</v>
      </c>
      <c r="G552" s="213">
        <f t="shared" si="31"/>
        <v>98</v>
      </c>
      <c r="H552" s="202" t="s">
        <v>2884</v>
      </c>
      <c r="I552" s="338" t="s">
        <v>3872</v>
      </c>
      <c r="J552" s="338"/>
    </row>
    <row r="553" spans="1:10" s="178" customFormat="1" ht="21.75">
      <c r="A553" s="339"/>
      <c r="B553" s="202" t="s">
        <v>2588</v>
      </c>
      <c r="C553" s="203" t="s">
        <v>2589</v>
      </c>
      <c r="D553" s="203" t="s">
        <v>627</v>
      </c>
      <c r="E553" s="202">
        <v>4</v>
      </c>
      <c r="F553" s="202">
        <v>33</v>
      </c>
      <c r="G553" s="213">
        <f t="shared" si="31"/>
        <v>132</v>
      </c>
      <c r="H553" s="202" t="s">
        <v>2883</v>
      </c>
      <c r="I553" s="338" t="s">
        <v>3533</v>
      </c>
      <c r="J553" s="338"/>
    </row>
    <row r="554" spans="1:10" s="178" customFormat="1" ht="21.75">
      <c r="A554" s="339"/>
      <c r="B554" s="202" t="s">
        <v>2590</v>
      </c>
      <c r="C554" s="203" t="s">
        <v>1043</v>
      </c>
      <c r="D554" s="203" t="s">
        <v>627</v>
      </c>
      <c r="E554" s="202">
        <v>2</v>
      </c>
      <c r="F554" s="202">
        <v>33</v>
      </c>
      <c r="G554" s="213">
        <f t="shared" si="31"/>
        <v>66</v>
      </c>
      <c r="H554" s="202" t="s">
        <v>2884</v>
      </c>
      <c r="I554" s="338" t="s">
        <v>3533</v>
      </c>
      <c r="J554" s="338"/>
    </row>
    <row r="555" spans="1:10" s="178" customFormat="1" ht="21.75">
      <c r="A555" s="339"/>
      <c r="B555" s="202" t="s">
        <v>2591</v>
      </c>
      <c r="C555" s="203" t="s">
        <v>1042</v>
      </c>
      <c r="D555" s="203" t="s">
        <v>627</v>
      </c>
      <c r="E555" s="202">
        <v>4</v>
      </c>
      <c r="F555" s="202">
        <v>34</v>
      </c>
      <c r="G555" s="213">
        <f t="shared" si="31"/>
        <v>136</v>
      </c>
      <c r="H555" s="202" t="s">
        <v>3132</v>
      </c>
      <c r="I555" s="338" t="s">
        <v>3534</v>
      </c>
      <c r="J555" s="338"/>
    </row>
    <row r="556" spans="1:10" s="178" customFormat="1" ht="21.75">
      <c r="A556" s="339"/>
      <c r="B556" s="202" t="s">
        <v>2592</v>
      </c>
      <c r="C556" s="203" t="s">
        <v>2593</v>
      </c>
      <c r="D556" s="203" t="s">
        <v>627</v>
      </c>
      <c r="E556" s="202">
        <v>2</v>
      </c>
      <c r="F556" s="202">
        <v>24</v>
      </c>
      <c r="G556" s="213">
        <f t="shared" si="31"/>
        <v>48</v>
      </c>
      <c r="H556" s="202" t="s">
        <v>2884</v>
      </c>
      <c r="I556" s="338" t="s">
        <v>3534</v>
      </c>
      <c r="J556" s="338"/>
    </row>
    <row r="557" spans="1:10" s="178" customFormat="1" ht="21.75">
      <c r="A557" s="339"/>
      <c r="B557" s="202" t="s">
        <v>2594</v>
      </c>
      <c r="C557" s="203" t="s">
        <v>2595</v>
      </c>
      <c r="D557" s="203" t="s">
        <v>627</v>
      </c>
      <c r="E557" s="202">
        <v>2</v>
      </c>
      <c r="F557" s="202">
        <v>24</v>
      </c>
      <c r="G557" s="213">
        <f t="shared" si="31"/>
        <v>48</v>
      </c>
      <c r="H557" s="202" t="s">
        <v>2884</v>
      </c>
      <c r="I557" s="338" t="s">
        <v>3534</v>
      </c>
      <c r="J557" s="338"/>
    </row>
    <row r="558" spans="1:10" s="178" customFormat="1" ht="21.75">
      <c r="A558" s="339"/>
      <c r="B558" s="202" t="s">
        <v>2596</v>
      </c>
      <c r="C558" s="203" t="s">
        <v>2597</v>
      </c>
      <c r="D558" s="203" t="s">
        <v>627</v>
      </c>
      <c r="E558" s="202">
        <v>4</v>
      </c>
      <c r="F558" s="202">
        <v>24</v>
      </c>
      <c r="G558" s="213">
        <f t="shared" si="31"/>
        <v>96</v>
      </c>
      <c r="H558" s="202" t="s">
        <v>2883</v>
      </c>
      <c r="I558" s="338" t="s">
        <v>3534</v>
      </c>
      <c r="J558" s="338"/>
    </row>
    <row r="559" spans="1:10" s="178" customFormat="1" ht="21.75">
      <c r="A559" s="339"/>
      <c r="B559" s="202" t="s">
        <v>2598</v>
      </c>
      <c r="C559" s="203" t="s">
        <v>2599</v>
      </c>
      <c r="D559" s="203" t="s">
        <v>627</v>
      </c>
      <c r="E559" s="202">
        <v>2</v>
      </c>
      <c r="F559" s="202">
        <v>27</v>
      </c>
      <c r="G559" s="213">
        <f t="shared" si="31"/>
        <v>54</v>
      </c>
      <c r="H559" s="202" t="s">
        <v>2884</v>
      </c>
      <c r="I559" s="338" t="s">
        <v>3534</v>
      </c>
      <c r="J559" s="338"/>
    </row>
    <row r="560" spans="1:10" s="178" customFormat="1" ht="21.75">
      <c r="A560" s="339"/>
      <c r="B560" s="202" t="s">
        <v>2600</v>
      </c>
      <c r="C560" s="203" t="s">
        <v>2601</v>
      </c>
      <c r="D560" s="203" t="s">
        <v>627</v>
      </c>
      <c r="E560" s="202">
        <v>2</v>
      </c>
      <c r="F560" s="202">
        <v>24</v>
      </c>
      <c r="G560" s="213">
        <f t="shared" si="31"/>
        <v>48</v>
      </c>
      <c r="H560" s="202" t="s">
        <v>2884</v>
      </c>
      <c r="I560" s="338" t="s">
        <v>3534</v>
      </c>
      <c r="J560" s="338"/>
    </row>
    <row r="561" spans="1:10" s="178" customFormat="1" ht="21.75">
      <c r="A561" s="339"/>
      <c r="B561" s="202" t="s">
        <v>2602</v>
      </c>
      <c r="C561" s="203" t="s">
        <v>2603</v>
      </c>
      <c r="D561" s="203" t="s">
        <v>627</v>
      </c>
      <c r="E561" s="202">
        <v>2</v>
      </c>
      <c r="F561" s="202">
        <v>24</v>
      </c>
      <c r="G561" s="213">
        <f t="shared" si="31"/>
        <v>48</v>
      </c>
      <c r="H561" s="202" t="s">
        <v>2884</v>
      </c>
      <c r="I561" s="338" t="s">
        <v>3534</v>
      </c>
      <c r="J561" s="338"/>
    </row>
    <row r="562" spans="1:10" s="178" customFormat="1" ht="21.75">
      <c r="A562" s="339"/>
      <c r="B562" s="202" t="s">
        <v>2878</v>
      </c>
      <c r="C562" s="203" t="s">
        <v>3542</v>
      </c>
      <c r="D562" s="203" t="s">
        <v>627</v>
      </c>
      <c r="E562" s="202">
        <v>6</v>
      </c>
      <c r="F562" s="202">
        <v>1</v>
      </c>
      <c r="G562" s="213">
        <f t="shared" si="31"/>
        <v>6</v>
      </c>
      <c r="H562" s="202" t="s">
        <v>3142</v>
      </c>
      <c r="I562" s="338" t="s">
        <v>3538</v>
      </c>
      <c r="J562" s="338"/>
    </row>
    <row r="563" spans="1:10" s="178" customFormat="1" ht="21.75">
      <c r="A563" s="339"/>
      <c r="B563" s="202"/>
      <c r="C563" s="203" t="s">
        <v>3543</v>
      </c>
      <c r="D563" s="203"/>
      <c r="E563" s="202"/>
      <c r="F563" s="202"/>
      <c r="G563" s="213"/>
      <c r="H563" s="202"/>
      <c r="I563" s="338"/>
      <c r="J563" s="338"/>
    </row>
    <row r="564" spans="1:10" s="178" customFormat="1" ht="21.75">
      <c r="A564" s="339"/>
      <c r="B564" s="202" t="s">
        <v>2880</v>
      </c>
      <c r="C564" s="203" t="s">
        <v>3544</v>
      </c>
      <c r="D564" s="203" t="s">
        <v>627</v>
      </c>
      <c r="E564" s="202">
        <v>6</v>
      </c>
      <c r="F564" s="202">
        <v>1</v>
      </c>
      <c r="G564" s="213">
        <f t="shared" si="31"/>
        <v>6</v>
      </c>
      <c r="H564" s="202" t="s">
        <v>3142</v>
      </c>
      <c r="I564" s="338" t="s">
        <v>3538</v>
      </c>
      <c r="J564" s="338"/>
    </row>
    <row r="565" spans="1:10" s="178" customFormat="1" ht="21.75">
      <c r="A565" s="339"/>
      <c r="B565" s="202"/>
      <c r="C565" s="203" t="s">
        <v>3545</v>
      </c>
      <c r="D565" s="203"/>
      <c r="E565" s="202"/>
      <c r="F565" s="202"/>
      <c r="G565" s="213"/>
      <c r="H565" s="202"/>
      <c r="I565" s="338"/>
      <c r="J565" s="338"/>
    </row>
    <row r="566" spans="1:10" s="178" customFormat="1" ht="21.75">
      <c r="A566" s="339"/>
      <c r="B566" s="202" t="s">
        <v>3144</v>
      </c>
      <c r="C566" s="203" t="s">
        <v>3546</v>
      </c>
      <c r="D566" s="203" t="s">
        <v>627</v>
      </c>
      <c r="E566" s="202">
        <v>6</v>
      </c>
      <c r="F566" s="202">
        <v>10</v>
      </c>
      <c r="G566" s="213">
        <f t="shared" si="31"/>
        <v>60</v>
      </c>
      <c r="H566" s="202" t="s">
        <v>3142</v>
      </c>
      <c r="I566" s="338" t="s">
        <v>3538</v>
      </c>
      <c r="J566" s="338"/>
    </row>
    <row r="567" spans="1:10" s="178" customFormat="1" ht="21.75">
      <c r="A567" s="339"/>
      <c r="B567" s="202"/>
      <c r="C567" s="203" t="s">
        <v>3547</v>
      </c>
      <c r="D567" s="203"/>
      <c r="E567" s="202"/>
      <c r="F567" s="202"/>
      <c r="G567" s="213"/>
      <c r="H567" s="202"/>
      <c r="I567" s="338"/>
      <c r="J567" s="338"/>
    </row>
    <row r="568" spans="1:10" s="178" customFormat="1" ht="21.75">
      <c r="A568" s="339"/>
      <c r="B568" s="202" t="s">
        <v>3143</v>
      </c>
      <c r="C568" s="203" t="s">
        <v>3546</v>
      </c>
      <c r="D568" s="203" t="s">
        <v>627</v>
      </c>
      <c r="E568" s="202">
        <v>6</v>
      </c>
      <c r="F568" s="202">
        <v>3</v>
      </c>
      <c r="G568" s="213">
        <f t="shared" si="31"/>
        <v>18</v>
      </c>
      <c r="H568" s="202" t="s">
        <v>3142</v>
      </c>
      <c r="I568" s="338" t="s">
        <v>3538</v>
      </c>
      <c r="J568" s="338"/>
    </row>
    <row r="569" spans="1:10" s="178" customFormat="1" ht="21.75">
      <c r="A569" s="339"/>
      <c r="B569" s="202"/>
      <c r="C569" s="203" t="s">
        <v>3548</v>
      </c>
      <c r="D569" s="203"/>
      <c r="E569" s="202"/>
      <c r="F569" s="202"/>
      <c r="G569" s="213"/>
      <c r="H569" s="202"/>
      <c r="I569" s="401"/>
      <c r="J569" s="401"/>
    </row>
    <row r="570" spans="1:10" s="53" customFormat="1" ht="21" customHeight="1">
      <c r="A570" s="86" t="s">
        <v>612</v>
      </c>
      <c r="B570" s="86"/>
      <c r="C570" s="86"/>
      <c r="D570" s="86" t="s">
        <v>276</v>
      </c>
      <c r="E570" s="87">
        <f>SUM(E571)</f>
        <v>172</v>
      </c>
      <c r="F570" s="87">
        <f>SUM(F573,F583,F599,F620,F629)</f>
        <v>624</v>
      </c>
      <c r="G570" s="87">
        <f>SUM(G573,G583,G599,G620,G629)</f>
        <v>2112</v>
      </c>
      <c r="H570" s="87"/>
      <c r="I570" s="87"/>
      <c r="J570" s="87"/>
    </row>
    <row r="571" spans="1:10" s="53" customFormat="1" ht="21" customHeight="1">
      <c r="A571" s="86"/>
      <c r="B571" s="86"/>
      <c r="C571" s="86"/>
      <c r="D571" s="86" t="s">
        <v>612</v>
      </c>
      <c r="E571" s="87">
        <f>SUM(E574,E584,E600,E621,E630)</f>
        <v>172</v>
      </c>
      <c r="F571" s="87">
        <f>SUM(F574,F584,F600,F621,F630)</f>
        <v>587</v>
      </c>
      <c r="G571" s="87">
        <f>SUM(G574,G584,G600,G621,G630)</f>
        <v>2038</v>
      </c>
      <c r="H571" s="87"/>
      <c r="I571" s="87"/>
      <c r="J571" s="87"/>
    </row>
    <row r="572" spans="1:10" s="53" customFormat="1" ht="21" customHeight="1">
      <c r="A572" s="88"/>
      <c r="B572" s="88"/>
      <c r="C572" s="88"/>
      <c r="D572" s="88" t="s">
        <v>289</v>
      </c>
      <c r="E572" s="89"/>
      <c r="F572" s="90">
        <f>SUM(F601)</f>
        <v>37</v>
      </c>
      <c r="G572" s="90">
        <f>SUM(G601)</f>
        <v>74</v>
      </c>
      <c r="H572" s="90"/>
      <c r="I572" s="90"/>
      <c r="J572" s="90"/>
    </row>
    <row r="573" spans="1:10" s="53" customFormat="1" ht="21" customHeight="1">
      <c r="A573" s="57" t="s">
        <v>1948</v>
      </c>
      <c r="B573" s="50"/>
      <c r="C573" s="50"/>
      <c r="D573" s="50" t="s">
        <v>276</v>
      </c>
      <c r="E573" s="49">
        <f>SUM(E574)</f>
        <v>24</v>
      </c>
      <c r="F573" s="49">
        <f>SUM(F574)</f>
        <v>64</v>
      </c>
      <c r="G573" s="49">
        <f>SUM(G574)</f>
        <v>240</v>
      </c>
      <c r="H573" s="49"/>
      <c r="I573" s="49"/>
      <c r="J573" s="49"/>
    </row>
    <row r="574" spans="1:10" s="53" customFormat="1" ht="21" customHeight="1">
      <c r="A574" s="50"/>
      <c r="B574" s="50"/>
      <c r="C574" s="50"/>
      <c r="D574" s="50" t="s">
        <v>612</v>
      </c>
      <c r="E574" s="49">
        <f>SUM(E576:E582)</f>
        <v>24</v>
      </c>
      <c r="F574" s="49">
        <f>SUM(F576:F582)</f>
        <v>64</v>
      </c>
      <c r="G574" s="49">
        <f>SUM(G576:G582)</f>
        <v>240</v>
      </c>
      <c r="H574" s="49"/>
      <c r="I574" s="49"/>
      <c r="J574" s="49"/>
    </row>
    <row r="575" spans="1:10" s="53" customFormat="1" ht="21" customHeight="1">
      <c r="A575" s="50"/>
      <c r="B575" s="50"/>
      <c r="C575" s="50"/>
      <c r="D575" s="50" t="s">
        <v>289</v>
      </c>
      <c r="E575" s="48"/>
      <c r="F575" s="49" t="s">
        <v>320</v>
      </c>
      <c r="G575" s="49" t="s">
        <v>320</v>
      </c>
      <c r="H575" s="49"/>
      <c r="I575" s="49"/>
      <c r="J575" s="49"/>
    </row>
    <row r="576" spans="1:10" s="184" customFormat="1" ht="21.75">
      <c r="A576" s="339"/>
      <c r="B576" s="202" t="s">
        <v>1084</v>
      </c>
      <c r="C576" s="203" t="s">
        <v>414</v>
      </c>
      <c r="D576" s="203" t="s">
        <v>612</v>
      </c>
      <c r="E576" s="202">
        <v>4</v>
      </c>
      <c r="F576" s="202">
        <v>21</v>
      </c>
      <c r="G576" s="213">
        <f aca="true" t="shared" si="32" ref="G576:G582">SUM(E576*F576)</f>
        <v>84</v>
      </c>
      <c r="H576" s="202" t="s">
        <v>3132</v>
      </c>
      <c r="I576" s="338" t="s">
        <v>3402</v>
      </c>
      <c r="J576" s="338"/>
    </row>
    <row r="577" spans="1:10" s="178" customFormat="1" ht="21.75">
      <c r="A577" s="339"/>
      <c r="B577" s="202" t="s">
        <v>2205</v>
      </c>
      <c r="C577" s="203" t="s">
        <v>2204</v>
      </c>
      <c r="D577" s="203" t="s">
        <v>612</v>
      </c>
      <c r="E577" s="202">
        <v>4</v>
      </c>
      <c r="F577" s="202">
        <v>6</v>
      </c>
      <c r="G577" s="213">
        <f t="shared" si="32"/>
        <v>24</v>
      </c>
      <c r="H577" s="202" t="s">
        <v>3132</v>
      </c>
      <c r="I577" s="338" t="s">
        <v>3403</v>
      </c>
      <c r="J577" s="338"/>
    </row>
    <row r="578" spans="1:10" s="178" customFormat="1" ht="21.75">
      <c r="A578" s="339"/>
      <c r="B578" s="202" t="s">
        <v>1528</v>
      </c>
      <c r="C578" s="203" t="s">
        <v>803</v>
      </c>
      <c r="D578" s="203" t="s">
        <v>612</v>
      </c>
      <c r="E578" s="202">
        <v>4</v>
      </c>
      <c r="F578" s="202">
        <v>18</v>
      </c>
      <c r="G578" s="213">
        <f t="shared" si="32"/>
        <v>72</v>
      </c>
      <c r="H578" s="202" t="s">
        <v>3194</v>
      </c>
      <c r="I578" s="338" t="s">
        <v>3402</v>
      </c>
      <c r="J578" s="338"/>
    </row>
    <row r="579" spans="1:10" s="178" customFormat="1" ht="21.75">
      <c r="A579" s="339"/>
      <c r="B579" s="202" t="s">
        <v>2685</v>
      </c>
      <c r="C579" s="203" t="s">
        <v>2684</v>
      </c>
      <c r="D579" s="203" t="s">
        <v>612</v>
      </c>
      <c r="E579" s="202">
        <v>4</v>
      </c>
      <c r="F579" s="202">
        <v>5</v>
      </c>
      <c r="G579" s="213">
        <f t="shared" si="32"/>
        <v>20</v>
      </c>
      <c r="H579" s="202" t="s">
        <v>3132</v>
      </c>
      <c r="I579" s="338" t="s">
        <v>3403</v>
      </c>
      <c r="J579" s="338"/>
    </row>
    <row r="580" spans="1:10" s="178" customFormat="1" ht="21.75">
      <c r="A580" s="339"/>
      <c r="B580" s="202" t="s">
        <v>3193</v>
      </c>
      <c r="C580" s="203" t="s">
        <v>3192</v>
      </c>
      <c r="D580" s="203" t="s">
        <v>612</v>
      </c>
      <c r="E580" s="202">
        <v>4</v>
      </c>
      <c r="F580" s="202">
        <v>6</v>
      </c>
      <c r="G580" s="213">
        <f t="shared" si="32"/>
        <v>24</v>
      </c>
      <c r="H580" s="202" t="s">
        <v>3132</v>
      </c>
      <c r="I580" s="338" t="s">
        <v>3403</v>
      </c>
      <c r="J580" s="338"/>
    </row>
    <row r="581" spans="1:10" s="178" customFormat="1" ht="21.75">
      <c r="A581" s="339"/>
      <c r="B581" s="202" t="s">
        <v>2015</v>
      </c>
      <c r="C581" s="203" t="s">
        <v>2014</v>
      </c>
      <c r="D581" s="203" t="s">
        <v>612</v>
      </c>
      <c r="E581" s="202">
        <v>2</v>
      </c>
      <c r="F581" s="202">
        <v>4</v>
      </c>
      <c r="G581" s="213">
        <f t="shared" si="32"/>
        <v>8</v>
      </c>
      <c r="H581" s="202" t="s">
        <v>2887</v>
      </c>
      <c r="I581" s="338" t="s">
        <v>3402</v>
      </c>
      <c r="J581" s="338"/>
    </row>
    <row r="582" spans="1:10" s="178" customFormat="1" ht="21.75">
      <c r="A582" s="339"/>
      <c r="B582" s="202" t="s">
        <v>3191</v>
      </c>
      <c r="C582" s="203" t="s">
        <v>3190</v>
      </c>
      <c r="D582" s="203" t="s">
        <v>612</v>
      </c>
      <c r="E582" s="202">
        <v>2</v>
      </c>
      <c r="F582" s="202">
        <v>4</v>
      </c>
      <c r="G582" s="213">
        <f t="shared" si="32"/>
        <v>8</v>
      </c>
      <c r="H582" s="202" t="s">
        <v>3178</v>
      </c>
      <c r="I582" s="393" t="s">
        <v>3834</v>
      </c>
      <c r="J582" s="393"/>
    </row>
    <row r="583" spans="1:10" s="5" customFormat="1" ht="21" customHeight="1">
      <c r="A583" s="57" t="s">
        <v>1949</v>
      </c>
      <c r="B583" s="47"/>
      <c r="C583" s="47"/>
      <c r="D583" s="50" t="s">
        <v>276</v>
      </c>
      <c r="E583" s="49">
        <f>SUM(E584)</f>
        <v>42</v>
      </c>
      <c r="F583" s="49">
        <f>SUM(F584)</f>
        <v>166</v>
      </c>
      <c r="G583" s="49">
        <f>SUM(G584)</f>
        <v>512</v>
      </c>
      <c r="H583" s="49"/>
      <c r="I583" s="49"/>
      <c r="J583" s="49"/>
    </row>
    <row r="584" spans="1:10" s="5" customFormat="1" ht="21" customHeight="1">
      <c r="A584" s="47"/>
      <c r="B584" s="47"/>
      <c r="C584" s="47"/>
      <c r="D584" s="50" t="s">
        <v>612</v>
      </c>
      <c r="E584" s="49">
        <f>SUM(E586:E598)</f>
        <v>42</v>
      </c>
      <c r="F584" s="49">
        <f>SUM(F586:F598)</f>
        <v>166</v>
      </c>
      <c r="G584" s="49">
        <f>SUM(G586:G598)</f>
        <v>512</v>
      </c>
      <c r="H584" s="49"/>
      <c r="I584" s="49"/>
      <c r="J584" s="49"/>
    </row>
    <row r="585" spans="1:10" s="5" customFormat="1" ht="21" customHeight="1">
      <c r="A585" s="47"/>
      <c r="B585" s="47"/>
      <c r="C585" s="47"/>
      <c r="D585" s="50" t="s">
        <v>289</v>
      </c>
      <c r="E585" s="48"/>
      <c r="F585" s="49" t="s">
        <v>320</v>
      </c>
      <c r="G585" s="49" t="s">
        <v>320</v>
      </c>
      <c r="H585" s="49"/>
      <c r="I585" s="49"/>
      <c r="J585" s="49"/>
    </row>
    <row r="586" spans="1:10" s="178" customFormat="1" ht="21.75">
      <c r="A586" s="339"/>
      <c r="B586" s="202" t="s">
        <v>2580</v>
      </c>
      <c r="C586" s="203" t="s">
        <v>504</v>
      </c>
      <c r="D586" s="203" t="s">
        <v>612</v>
      </c>
      <c r="E586" s="202">
        <v>2</v>
      </c>
      <c r="F586" s="202">
        <v>23</v>
      </c>
      <c r="G586" s="213">
        <f aca="true" t="shared" si="33" ref="G586:G598">SUM(E586*F586)</f>
        <v>46</v>
      </c>
      <c r="H586" s="202" t="s">
        <v>2887</v>
      </c>
      <c r="I586" s="338" t="s">
        <v>3404</v>
      </c>
      <c r="J586" s="338"/>
    </row>
    <row r="587" spans="1:10" s="178" customFormat="1" ht="21.75">
      <c r="A587" s="339"/>
      <c r="B587" s="202" t="s">
        <v>1082</v>
      </c>
      <c r="C587" s="203" t="s">
        <v>185</v>
      </c>
      <c r="D587" s="203" t="s">
        <v>612</v>
      </c>
      <c r="E587" s="202">
        <v>4</v>
      </c>
      <c r="F587" s="202">
        <v>23</v>
      </c>
      <c r="G587" s="213">
        <f t="shared" si="33"/>
        <v>92</v>
      </c>
      <c r="H587" s="202" t="s">
        <v>2883</v>
      </c>
      <c r="I587" s="338" t="s">
        <v>3404</v>
      </c>
      <c r="J587" s="338"/>
    </row>
    <row r="588" spans="1:10" s="178" customFormat="1" ht="21.75">
      <c r="A588" s="339"/>
      <c r="B588" s="202" t="s">
        <v>1081</v>
      </c>
      <c r="C588" s="203" t="s">
        <v>184</v>
      </c>
      <c r="D588" s="203" t="s">
        <v>612</v>
      </c>
      <c r="E588" s="202">
        <v>2</v>
      </c>
      <c r="F588" s="202">
        <v>18</v>
      </c>
      <c r="G588" s="213">
        <f t="shared" si="33"/>
        <v>36</v>
      </c>
      <c r="H588" s="202" t="s">
        <v>2887</v>
      </c>
      <c r="I588" s="338" t="s">
        <v>3404</v>
      </c>
      <c r="J588" s="338"/>
    </row>
    <row r="589" spans="1:10" s="178" customFormat="1" ht="21.75">
      <c r="A589" s="339"/>
      <c r="B589" s="202" t="s">
        <v>1759</v>
      </c>
      <c r="C589" s="203" t="s">
        <v>1758</v>
      </c>
      <c r="D589" s="203" t="s">
        <v>612</v>
      </c>
      <c r="E589" s="202">
        <v>4</v>
      </c>
      <c r="F589" s="202">
        <v>20</v>
      </c>
      <c r="G589" s="213">
        <f t="shared" si="33"/>
        <v>80</v>
      </c>
      <c r="H589" s="202" t="s">
        <v>3132</v>
      </c>
      <c r="I589" s="338" t="s">
        <v>3404</v>
      </c>
      <c r="J589" s="338"/>
    </row>
    <row r="590" spans="1:10" s="178" customFormat="1" ht="21.75">
      <c r="A590" s="339"/>
      <c r="B590" s="202" t="s">
        <v>1517</v>
      </c>
      <c r="C590" s="203" t="s">
        <v>1516</v>
      </c>
      <c r="D590" s="203" t="s">
        <v>612</v>
      </c>
      <c r="E590" s="202">
        <v>4</v>
      </c>
      <c r="F590" s="202">
        <v>27</v>
      </c>
      <c r="G590" s="213">
        <f t="shared" si="33"/>
        <v>108</v>
      </c>
      <c r="H590" s="202" t="s">
        <v>2883</v>
      </c>
      <c r="I590" s="338" t="s">
        <v>3404</v>
      </c>
      <c r="J590" s="338"/>
    </row>
    <row r="591" spans="1:10" s="178" customFormat="1" ht="21.75">
      <c r="A591" s="339"/>
      <c r="B591" s="202" t="s">
        <v>1515</v>
      </c>
      <c r="C591" s="203" t="s">
        <v>497</v>
      </c>
      <c r="D591" s="203" t="s">
        <v>612</v>
      </c>
      <c r="E591" s="202">
        <v>2</v>
      </c>
      <c r="F591" s="202">
        <v>28</v>
      </c>
      <c r="G591" s="213">
        <f t="shared" si="33"/>
        <v>56</v>
      </c>
      <c r="H591" s="202" t="s">
        <v>2885</v>
      </c>
      <c r="I591" s="338" t="s">
        <v>3404</v>
      </c>
      <c r="J591" s="338"/>
    </row>
    <row r="592" spans="1:10" s="178" customFormat="1" ht="21.75">
      <c r="A592" s="339"/>
      <c r="B592" s="202" t="s">
        <v>1324</v>
      </c>
      <c r="C592" s="203" t="s">
        <v>408</v>
      </c>
      <c r="D592" s="203" t="s">
        <v>612</v>
      </c>
      <c r="E592" s="202">
        <v>4</v>
      </c>
      <c r="F592" s="202">
        <v>3</v>
      </c>
      <c r="G592" s="213">
        <f t="shared" si="33"/>
        <v>12</v>
      </c>
      <c r="H592" s="202" t="s">
        <v>2883</v>
      </c>
      <c r="I592" s="338" t="s">
        <v>3404</v>
      </c>
      <c r="J592" s="338"/>
    </row>
    <row r="593" spans="1:10" s="178" customFormat="1" ht="21.75">
      <c r="A593" s="339"/>
      <c r="B593" s="202" t="s">
        <v>2581</v>
      </c>
      <c r="C593" s="203" t="s">
        <v>2582</v>
      </c>
      <c r="D593" s="203" t="s">
        <v>612</v>
      </c>
      <c r="E593" s="202">
        <v>4</v>
      </c>
      <c r="F593" s="202">
        <v>14</v>
      </c>
      <c r="G593" s="213">
        <f t="shared" si="33"/>
        <v>56</v>
      </c>
      <c r="H593" s="202" t="s">
        <v>3132</v>
      </c>
      <c r="I593" s="338" t="s">
        <v>3404</v>
      </c>
      <c r="J593" s="338"/>
    </row>
    <row r="594" spans="1:10" s="178" customFormat="1" ht="21.75">
      <c r="A594" s="339"/>
      <c r="B594" s="202" t="s">
        <v>3179</v>
      </c>
      <c r="C594" s="203" t="s">
        <v>501</v>
      </c>
      <c r="D594" s="203" t="s">
        <v>612</v>
      </c>
      <c r="E594" s="202">
        <v>2</v>
      </c>
      <c r="F594" s="202">
        <v>6</v>
      </c>
      <c r="G594" s="213">
        <f t="shared" si="33"/>
        <v>12</v>
      </c>
      <c r="H594" s="202" t="s">
        <v>3178</v>
      </c>
      <c r="I594" s="393" t="s">
        <v>3834</v>
      </c>
      <c r="J594" s="393"/>
    </row>
    <row r="595" spans="1:10" s="192" customFormat="1" ht="21.75">
      <c r="A595" s="340"/>
      <c r="B595" s="211" t="s">
        <v>407</v>
      </c>
      <c r="C595" s="212" t="s">
        <v>406</v>
      </c>
      <c r="D595" s="212" t="s">
        <v>612</v>
      </c>
      <c r="E595" s="211">
        <v>4</v>
      </c>
      <c r="F595" s="211">
        <v>1</v>
      </c>
      <c r="G595" s="214">
        <f t="shared" si="33"/>
        <v>4</v>
      </c>
      <c r="H595" s="211" t="s">
        <v>2883</v>
      </c>
      <c r="I595" s="214"/>
      <c r="J595" s="214"/>
    </row>
    <row r="596" spans="1:10" s="192" customFormat="1" ht="21.75">
      <c r="A596" s="340"/>
      <c r="B596" s="211" t="s">
        <v>500</v>
      </c>
      <c r="C596" s="212" t="s">
        <v>499</v>
      </c>
      <c r="D596" s="212" t="s">
        <v>612</v>
      </c>
      <c r="E596" s="211">
        <v>4</v>
      </c>
      <c r="F596" s="211">
        <v>1</v>
      </c>
      <c r="G596" s="214">
        <f t="shared" si="33"/>
        <v>4</v>
      </c>
      <c r="H596" s="211" t="s">
        <v>2883</v>
      </c>
      <c r="I596" s="214"/>
      <c r="J596" s="214"/>
    </row>
    <row r="597" spans="1:10" s="192" customFormat="1" ht="21.75">
      <c r="A597" s="340"/>
      <c r="B597" s="211" t="s">
        <v>498</v>
      </c>
      <c r="C597" s="212" t="s">
        <v>497</v>
      </c>
      <c r="D597" s="212" t="s">
        <v>612</v>
      </c>
      <c r="E597" s="211">
        <v>2</v>
      </c>
      <c r="F597" s="211">
        <v>1</v>
      </c>
      <c r="G597" s="214">
        <f t="shared" si="33"/>
        <v>2</v>
      </c>
      <c r="H597" s="211" t="s">
        <v>2887</v>
      </c>
      <c r="I597" s="214"/>
      <c r="J597" s="214"/>
    </row>
    <row r="598" spans="1:10" s="192" customFormat="1" ht="21.75">
      <c r="A598" s="340"/>
      <c r="B598" s="211" t="s">
        <v>3177</v>
      </c>
      <c r="C598" s="212" t="s">
        <v>2582</v>
      </c>
      <c r="D598" s="212" t="s">
        <v>612</v>
      </c>
      <c r="E598" s="211">
        <v>4</v>
      </c>
      <c r="F598" s="211">
        <v>1</v>
      </c>
      <c r="G598" s="214">
        <f t="shared" si="33"/>
        <v>4</v>
      </c>
      <c r="H598" s="211" t="s">
        <v>3132</v>
      </c>
      <c r="I598" s="214"/>
      <c r="J598" s="214"/>
    </row>
    <row r="599" spans="1:10" s="5" customFormat="1" ht="21" customHeight="1">
      <c r="A599" s="57" t="s">
        <v>1950</v>
      </c>
      <c r="B599" s="47"/>
      <c r="C599" s="47"/>
      <c r="D599" s="50" t="s">
        <v>276</v>
      </c>
      <c r="E599" s="49">
        <f>SUM(E600)</f>
        <v>58</v>
      </c>
      <c r="F599" s="49">
        <f>SUM(F600:F601)</f>
        <v>231</v>
      </c>
      <c r="G599" s="49">
        <f>SUM(G600:G601)</f>
        <v>924</v>
      </c>
      <c r="H599" s="49"/>
      <c r="I599" s="49"/>
      <c r="J599" s="49"/>
    </row>
    <row r="600" spans="1:10" s="5" customFormat="1" ht="21" customHeight="1">
      <c r="A600" s="47"/>
      <c r="B600" s="47"/>
      <c r="C600" s="47"/>
      <c r="D600" s="50" t="s">
        <v>612</v>
      </c>
      <c r="E600" s="49">
        <f>SUM(E602,E604,E606:E612,E614,E616:E619)</f>
        <v>58</v>
      </c>
      <c r="F600" s="49">
        <f>SUM(F602,F604,F606:F612,F614,F616,F617:F619)</f>
        <v>194</v>
      </c>
      <c r="G600" s="49">
        <f>SUM(G602,G604,G606:G612,G614,G616,G617:G619)</f>
        <v>850</v>
      </c>
      <c r="H600" s="49"/>
      <c r="I600" s="49"/>
      <c r="J600" s="49"/>
    </row>
    <row r="601" spans="1:10" s="5" customFormat="1" ht="21" customHeight="1">
      <c r="A601" s="47"/>
      <c r="B601" s="47"/>
      <c r="C601" s="47"/>
      <c r="D601" s="50" t="s">
        <v>289</v>
      </c>
      <c r="E601" s="48"/>
      <c r="F601" s="49">
        <f>SUM(F605,F615)</f>
        <v>37</v>
      </c>
      <c r="G601" s="49">
        <f>SUM(G605,G615)</f>
        <v>74</v>
      </c>
      <c r="H601" s="49"/>
      <c r="I601" s="49"/>
      <c r="J601" s="49"/>
    </row>
    <row r="602" spans="1:10" s="178" customFormat="1" ht="21.75">
      <c r="A602" s="339"/>
      <c r="B602" s="202" t="s">
        <v>3189</v>
      </c>
      <c r="C602" s="203" t="s">
        <v>183</v>
      </c>
      <c r="D602" s="203" t="s">
        <v>612</v>
      </c>
      <c r="E602" s="202">
        <v>4</v>
      </c>
      <c r="F602" s="202">
        <v>1</v>
      </c>
      <c r="G602" s="213">
        <f aca="true" t="shared" si="34" ref="G602:G619">SUM(E602*F602)</f>
        <v>4</v>
      </c>
      <c r="H602" s="202" t="s">
        <v>3132</v>
      </c>
      <c r="I602" s="213"/>
      <c r="J602" s="213"/>
    </row>
    <row r="603" spans="1:10" s="178" customFormat="1" ht="21.75">
      <c r="A603" s="339"/>
      <c r="B603" s="202" t="s">
        <v>678</v>
      </c>
      <c r="C603" s="203" t="s">
        <v>677</v>
      </c>
      <c r="D603" s="203" t="s">
        <v>276</v>
      </c>
      <c r="E603" s="202">
        <v>2</v>
      </c>
      <c r="F603" s="202">
        <f>SUM(F604:F605)</f>
        <v>6</v>
      </c>
      <c r="G603" s="213">
        <f t="shared" si="34"/>
        <v>12</v>
      </c>
      <c r="H603" s="202" t="s">
        <v>2885</v>
      </c>
      <c r="I603" s="338" t="s">
        <v>3404</v>
      </c>
      <c r="J603" s="338"/>
    </row>
    <row r="604" spans="1:10" s="178" customFormat="1" ht="21.75">
      <c r="A604" s="339"/>
      <c r="B604" s="202"/>
      <c r="C604" s="203"/>
      <c r="D604" s="203" t="s">
        <v>612</v>
      </c>
      <c r="E604" s="202">
        <v>2</v>
      </c>
      <c r="F604" s="202">
        <v>5</v>
      </c>
      <c r="G604" s="213">
        <f t="shared" si="34"/>
        <v>10</v>
      </c>
      <c r="H604" s="202" t="s">
        <v>2885</v>
      </c>
      <c r="I604" s="213"/>
      <c r="J604" s="213"/>
    </row>
    <row r="605" spans="1:10" s="184" customFormat="1" ht="21.75">
      <c r="A605" s="345"/>
      <c r="B605" s="220"/>
      <c r="C605" s="218"/>
      <c r="D605" s="218" t="s">
        <v>289</v>
      </c>
      <c r="E605" s="220">
        <v>2</v>
      </c>
      <c r="F605" s="220">
        <v>1</v>
      </c>
      <c r="G605" s="260">
        <f t="shared" si="34"/>
        <v>2</v>
      </c>
      <c r="H605" s="220"/>
      <c r="I605" s="260"/>
      <c r="J605" s="260"/>
    </row>
    <row r="606" spans="1:10" s="178" customFormat="1" ht="21.75">
      <c r="A606" s="339"/>
      <c r="B606" s="202" t="s">
        <v>1090</v>
      </c>
      <c r="C606" s="203" t="s">
        <v>403</v>
      </c>
      <c r="D606" s="203" t="s">
        <v>612</v>
      </c>
      <c r="E606" s="202">
        <v>4</v>
      </c>
      <c r="F606" s="202">
        <v>11</v>
      </c>
      <c r="G606" s="213">
        <f t="shared" si="34"/>
        <v>44</v>
      </c>
      <c r="H606" s="202" t="s">
        <v>3132</v>
      </c>
      <c r="I606" s="338" t="s">
        <v>3404</v>
      </c>
      <c r="J606" s="338"/>
    </row>
    <row r="607" spans="1:10" s="178" customFormat="1" ht="21.75">
      <c r="A607" s="339"/>
      <c r="B607" s="202" t="s">
        <v>1525</v>
      </c>
      <c r="C607" s="203" t="s">
        <v>1524</v>
      </c>
      <c r="D607" s="203" t="s">
        <v>612</v>
      </c>
      <c r="E607" s="202">
        <v>2</v>
      </c>
      <c r="F607" s="202">
        <v>14</v>
      </c>
      <c r="G607" s="213">
        <f t="shared" si="34"/>
        <v>28</v>
      </c>
      <c r="H607" s="202" t="s">
        <v>2884</v>
      </c>
      <c r="I607" s="338" t="s">
        <v>3404</v>
      </c>
      <c r="J607" s="338"/>
    </row>
    <row r="608" spans="1:10" s="178" customFormat="1" ht="21.75">
      <c r="A608" s="339"/>
      <c r="B608" s="202" t="s">
        <v>1523</v>
      </c>
      <c r="C608" s="203" t="s">
        <v>182</v>
      </c>
      <c r="D608" s="203" t="s">
        <v>612</v>
      </c>
      <c r="E608" s="202">
        <v>2</v>
      </c>
      <c r="F608" s="202">
        <v>14</v>
      </c>
      <c r="G608" s="213">
        <f t="shared" si="34"/>
        <v>28</v>
      </c>
      <c r="H608" s="202" t="s">
        <v>2884</v>
      </c>
      <c r="I608" s="338" t="s">
        <v>3404</v>
      </c>
      <c r="J608" s="338"/>
    </row>
    <row r="609" spans="1:10" s="178" customFormat="1" ht="21.75">
      <c r="A609" s="339"/>
      <c r="B609" s="202" t="s">
        <v>1522</v>
      </c>
      <c r="C609" s="203" t="s">
        <v>1521</v>
      </c>
      <c r="D609" s="203" t="s">
        <v>612</v>
      </c>
      <c r="E609" s="202">
        <v>4</v>
      </c>
      <c r="F609" s="202">
        <v>16</v>
      </c>
      <c r="G609" s="213">
        <f t="shared" si="34"/>
        <v>64</v>
      </c>
      <c r="H609" s="202" t="s">
        <v>3164</v>
      </c>
      <c r="I609" s="338" t="s">
        <v>3404</v>
      </c>
      <c r="J609" s="338"/>
    </row>
    <row r="610" spans="1:10" s="178" customFormat="1" ht="21.75">
      <c r="A610" s="339"/>
      <c r="B610" s="202" t="s">
        <v>1089</v>
      </c>
      <c r="C610" s="203" t="s">
        <v>404</v>
      </c>
      <c r="D610" s="203" t="s">
        <v>612</v>
      </c>
      <c r="E610" s="202">
        <v>4</v>
      </c>
      <c r="F610" s="202">
        <v>14</v>
      </c>
      <c r="G610" s="213">
        <f t="shared" si="34"/>
        <v>56</v>
      </c>
      <c r="H610" s="202" t="s">
        <v>3132</v>
      </c>
      <c r="I610" s="338" t="s">
        <v>3404</v>
      </c>
      <c r="J610" s="338"/>
    </row>
    <row r="611" spans="1:10" s="121" customFormat="1" ht="21" customHeight="1">
      <c r="A611" s="339"/>
      <c r="B611" s="202" t="s">
        <v>3188</v>
      </c>
      <c r="C611" s="203" t="s">
        <v>3187</v>
      </c>
      <c r="D611" s="203" t="s">
        <v>612</v>
      </c>
      <c r="E611" s="202">
        <v>4</v>
      </c>
      <c r="F611" s="202">
        <v>23</v>
      </c>
      <c r="G611" s="213">
        <f t="shared" si="34"/>
        <v>92</v>
      </c>
      <c r="H611" s="202" t="s">
        <v>3132</v>
      </c>
      <c r="I611" s="338" t="s">
        <v>3405</v>
      </c>
      <c r="J611" s="338"/>
    </row>
    <row r="612" spans="1:10" s="121" customFormat="1" ht="21" customHeight="1">
      <c r="A612" s="339"/>
      <c r="B612" s="202" t="s">
        <v>2011</v>
      </c>
      <c r="C612" s="203" t="s">
        <v>2009</v>
      </c>
      <c r="D612" s="203" t="s">
        <v>612</v>
      </c>
      <c r="E612" s="202">
        <v>4</v>
      </c>
      <c r="F612" s="202">
        <v>6</v>
      </c>
      <c r="G612" s="213">
        <f t="shared" si="34"/>
        <v>24</v>
      </c>
      <c r="H612" s="202" t="s">
        <v>3132</v>
      </c>
      <c r="I612" s="338" t="s">
        <v>3404</v>
      </c>
      <c r="J612" s="338"/>
    </row>
    <row r="613" spans="1:10" s="178" customFormat="1" ht="21.75">
      <c r="A613" s="339"/>
      <c r="B613" s="202" t="s">
        <v>3186</v>
      </c>
      <c r="C613" s="203" t="s">
        <v>677</v>
      </c>
      <c r="D613" s="203" t="s">
        <v>276</v>
      </c>
      <c r="E613" s="202">
        <v>2</v>
      </c>
      <c r="F613" s="202">
        <f>SUM(F614:F615)</f>
        <v>40</v>
      </c>
      <c r="G613" s="213">
        <f t="shared" si="34"/>
        <v>80</v>
      </c>
      <c r="H613" s="202" t="s">
        <v>2993</v>
      </c>
      <c r="I613" s="393" t="s">
        <v>3837</v>
      </c>
      <c r="J613" s="393"/>
    </row>
    <row r="614" spans="1:10" s="178" customFormat="1" ht="21.75">
      <c r="A614" s="340"/>
      <c r="B614" s="211"/>
      <c r="C614" s="212"/>
      <c r="D614" s="203" t="s">
        <v>612</v>
      </c>
      <c r="E614" s="202">
        <v>2</v>
      </c>
      <c r="F614" s="202">
        <v>4</v>
      </c>
      <c r="G614" s="213">
        <f t="shared" si="34"/>
        <v>8</v>
      </c>
      <c r="H614" s="202" t="s">
        <v>2993</v>
      </c>
      <c r="I614" s="213"/>
      <c r="J614" s="213"/>
    </row>
    <row r="615" spans="1:10" s="178" customFormat="1" ht="21.75">
      <c r="A615" s="340"/>
      <c r="B615" s="211"/>
      <c r="C615" s="212"/>
      <c r="D615" s="212" t="s">
        <v>623</v>
      </c>
      <c r="E615" s="211">
        <v>2</v>
      </c>
      <c r="F615" s="211">
        <v>36</v>
      </c>
      <c r="G615" s="214">
        <f t="shared" si="34"/>
        <v>72</v>
      </c>
      <c r="H615" s="211"/>
      <c r="I615" s="214"/>
      <c r="J615" s="214"/>
    </row>
    <row r="616" spans="1:10" s="178" customFormat="1" ht="21.75">
      <c r="A616" s="339"/>
      <c r="B616" s="202" t="s">
        <v>3185</v>
      </c>
      <c r="C616" s="203" t="s">
        <v>3184</v>
      </c>
      <c r="D616" s="203" t="s">
        <v>612</v>
      </c>
      <c r="E616" s="202">
        <v>4</v>
      </c>
      <c r="F616" s="202">
        <v>4</v>
      </c>
      <c r="G616" s="213">
        <f t="shared" si="34"/>
        <v>16</v>
      </c>
      <c r="H616" s="202" t="s">
        <v>3066</v>
      </c>
      <c r="I616" s="393" t="s">
        <v>3837</v>
      </c>
      <c r="J616" s="393"/>
    </row>
    <row r="617" spans="1:10" s="178" customFormat="1" ht="21.75">
      <c r="A617" s="340"/>
      <c r="B617" s="211" t="s">
        <v>1530</v>
      </c>
      <c r="C617" s="212" t="s">
        <v>625</v>
      </c>
      <c r="D617" s="212" t="s">
        <v>612</v>
      </c>
      <c r="E617" s="211">
        <v>2</v>
      </c>
      <c r="F617" s="211">
        <v>43</v>
      </c>
      <c r="G617" s="214">
        <f t="shared" si="34"/>
        <v>86</v>
      </c>
      <c r="H617" s="211" t="s">
        <v>2884</v>
      </c>
      <c r="I617" s="364" t="s">
        <v>3836</v>
      </c>
      <c r="J617" s="364"/>
    </row>
    <row r="618" spans="1:10" s="178" customFormat="1" ht="21.75">
      <c r="A618" s="340"/>
      <c r="B618" s="211" t="s">
        <v>2206</v>
      </c>
      <c r="C618" s="212" t="s">
        <v>629</v>
      </c>
      <c r="D618" s="212" t="s">
        <v>612</v>
      </c>
      <c r="E618" s="211">
        <v>10</v>
      </c>
      <c r="F618" s="211">
        <v>36</v>
      </c>
      <c r="G618" s="214">
        <f t="shared" si="34"/>
        <v>360</v>
      </c>
      <c r="H618" s="211" t="s">
        <v>2886</v>
      </c>
      <c r="I618" s="364" t="s">
        <v>3836</v>
      </c>
      <c r="J618" s="364"/>
    </row>
    <row r="619" spans="1:10" s="178" customFormat="1" ht="21.75">
      <c r="A619" s="340"/>
      <c r="B619" s="211" t="s">
        <v>2585</v>
      </c>
      <c r="C619" s="212" t="s">
        <v>1954</v>
      </c>
      <c r="D619" s="212" t="s">
        <v>612</v>
      </c>
      <c r="E619" s="211">
        <v>10</v>
      </c>
      <c r="F619" s="211">
        <v>3</v>
      </c>
      <c r="G619" s="214">
        <f t="shared" si="34"/>
        <v>30</v>
      </c>
      <c r="H619" s="211" t="s">
        <v>2886</v>
      </c>
      <c r="I619" s="364" t="s">
        <v>3836</v>
      </c>
      <c r="J619" s="364"/>
    </row>
    <row r="620" spans="1:10" s="5" customFormat="1" ht="21" customHeight="1">
      <c r="A620" s="50" t="s">
        <v>366</v>
      </c>
      <c r="B620" s="47"/>
      <c r="C620" s="47"/>
      <c r="D620" s="47" t="s">
        <v>276</v>
      </c>
      <c r="E620" s="49">
        <f>SUM(E621)</f>
        <v>18</v>
      </c>
      <c r="F620" s="49">
        <f>SUM(F621)</f>
        <v>24</v>
      </c>
      <c r="G620" s="49">
        <f>SUM(G621)</f>
        <v>68</v>
      </c>
      <c r="H620" s="49"/>
      <c r="I620" s="49"/>
      <c r="J620" s="49"/>
    </row>
    <row r="621" spans="1:10" s="5" customFormat="1" ht="21" customHeight="1">
      <c r="A621" s="47"/>
      <c r="B621" s="47"/>
      <c r="C621" s="47"/>
      <c r="D621" s="47" t="s">
        <v>612</v>
      </c>
      <c r="E621" s="49">
        <f>SUM(E623:E628)</f>
        <v>18</v>
      </c>
      <c r="F621" s="49">
        <f>SUM(F623:F628)</f>
        <v>24</v>
      </c>
      <c r="G621" s="49">
        <f>SUM(G623:G628)</f>
        <v>68</v>
      </c>
      <c r="H621" s="49"/>
      <c r="I621" s="49"/>
      <c r="J621" s="49"/>
    </row>
    <row r="622" spans="1:10" s="5" customFormat="1" ht="21" customHeight="1">
      <c r="A622" s="47"/>
      <c r="B622" s="47"/>
      <c r="C622" s="47"/>
      <c r="D622" s="47" t="s">
        <v>289</v>
      </c>
      <c r="E622" s="48"/>
      <c r="F622" s="49" t="s">
        <v>320</v>
      </c>
      <c r="G622" s="49" t="s">
        <v>320</v>
      </c>
      <c r="H622" s="49"/>
      <c r="I622" s="49"/>
      <c r="J622" s="49"/>
    </row>
    <row r="623" spans="1:10" s="178" customFormat="1" ht="21.75">
      <c r="A623" s="339"/>
      <c r="B623" s="202" t="s">
        <v>3183</v>
      </c>
      <c r="C623" s="203" t="s">
        <v>3182</v>
      </c>
      <c r="D623" s="203" t="s">
        <v>612</v>
      </c>
      <c r="E623" s="202">
        <v>4</v>
      </c>
      <c r="F623" s="202">
        <v>2</v>
      </c>
      <c r="G623" s="213">
        <f aca="true" t="shared" si="35" ref="G623:G628">SUM(E623*F623)</f>
        <v>8</v>
      </c>
      <c r="H623" s="202" t="s">
        <v>3132</v>
      </c>
      <c r="I623" s="338" t="s">
        <v>3408</v>
      </c>
      <c r="J623" s="338"/>
    </row>
    <row r="624" spans="1:10" s="178" customFormat="1" ht="21.75">
      <c r="A624" s="339"/>
      <c r="B624" s="202" t="s">
        <v>1520</v>
      </c>
      <c r="C624" s="203" t="s">
        <v>1519</v>
      </c>
      <c r="D624" s="203" t="s">
        <v>612</v>
      </c>
      <c r="E624" s="202">
        <v>4</v>
      </c>
      <c r="F624" s="202">
        <v>6</v>
      </c>
      <c r="G624" s="213">
        <f t="shared" si="35"/>
        <v>24</v>
      </c>
      <c r="H624" s="202" t="s">
        <v>2883</v>
      </c>
      <c r="I624" s="338" t="s">
        <v>3408</v>
      </c>
      <c r="J624" s="338"/>
    </row>
    <row r="625" spans="1:10" s="178" customFormat="1" ht="21.75">
      <c r="A625" s="339"/>
      <c r="B625" s="202" t="s">
        <v>752</v>
      </c>
      <c r="C625" s="203" t="s">
        <v>411</v>
      </c>
      <c r="D625" s="203" t="s">
        <v>612</v>
      </c>
      <c r="E625" s="202">
        <v>2</v>
      </c>
      <c r="F625" s="202">
        <v>6</v>
      </c>
      <c r="G625" s="213">
        <f t="shared" si="35"/>
        <v>12</v>
      </c>
      <c r="H625" s="202" t="s">
        <v>2887</v>
      </c>
      <c r="I625" s="338" t="s">
        <v>3408</v>
      </c>
      <c r="J625" s="338"/>
    </row>
    <row r="626" spans="1:10" s="178" customFormat="1" ht="21.75">
      <c r="A626" s="339"/>
      <c r="B626" s="202" t="s">
        <v>3181</v>
      </c>
      <c r="C626" s="203" t="s">
        <v>3180</v>
      </c>
      <c r="D626" s="203" t="s">
        <v>612</v>
      </c>
      <c r="E626" s="202">
        <v>4</v>
      </c>
      <c r="F626" s="202">
        <v>2</v>
      </c>
      <c r="G626" s="213">
        <f t="shared" si="35"/>
        <v>8</v>
      </c>
      <c r="H626" s="202" t="s">
        <v>3132</v>
      </c>
      <c r="I626" s="338" t="s">
        <v>3838</v>
      </c>
      <c r="J626" s="338"/>
    </row>
    <row r="627" spans="1:10" s="178" customFormat="1" ht="21.75">
      <c r="A627" s="339"/>
      <c r="B627" s="202" t="s">
        <v>1518</v>
      </c>
      <c r="C627" s="203" t="s">
        <v>186</v>
      </c>
      <c r="D627" s="203" t="s">
        <v>612</v>
      </c>
      <c r="E627" s="202">
        <v>2</v>
      </c>
      <c r="F627" s="202">
        <v>4</v>
      </c>
      <c r="G627" s="213">
        <f t="shared" si="35"/>
        <v>8</v>
      </c>
      <c r="H627" s="202" t="s">
        <v>2884</v>
      </c>
      <c r="I627" s="338" t="s">
        <v>3838</v>
      </c>
      <c r="J627" s="338"/>
    </row>
    <row r="628" spans="1:10" s="178" customFormat="1" ht="21.75">
      <c r="A628" s="339"/>
      <c r="B628" s="202" t="s">
        <v>2197</v>
      </c>
      <c r="C628" s="203" t="s">
        <v>2196</v>
      </c>
      <c r="D628" s="203" t="s">
        <v>612</v>
      </c>
      <c r="E628" s="202">
        <v>2</v>
      </c>
      <c r="F628" s="202">
        <v>4</v>
      </c>
      <c r="G628" s="213">
        <f t="shared" si="35"/>
        <v>8</v>
      </c>
      <c r="H628" s="202" t="s">
        <v>2887</v>
      </c>
      <c r="I628" s="338" t="s">
        <v>3408</v>
      </c>
      <c r="J628" s="338"/>
    </row>
    <row r="629" spans="1:10" s="5" customFormat="1" ht="21" customHeight="1">
      <c r="A629" s="50" t="s">
        <v>367</v>
      </c>
      <c r="B629" s="47"/>
      <c r="C629" s="47"/>
      <c r="D629" s="47" t="s">
        <v>276</v>
      </c>
      <c r="E629" s="49">
        <f>SUM(E630)</f>
        <v>30</v>
      </c>
      <c r="F629" s="49">
        <f>SUM(F630:F631)</f>
        <v>139</v>
      </c>
      <c r="G629" s="49">
        <f>SUM(G630:G631)</f>
        <v>368</v>
      </c>
      <c r="H629" s="49"/>
      <c r="I629" s="49"/>
      <c r="J629" s="49"/>
    </row>
    <row r="630" spans="1:10" s="5" customFormat="1" ht="21" customHeight="1">
      <c r="A630" s="47"/>
      <c r="B630" s="47"/>
      <c r="C630" s="47"/>
      <c r="D630" s="47" t="s">
        <v>612</v>
      </c>
      <c r="E630" s="49">
        <f>SUM(E632:E640)</f>
        <v>30</v>
      </c>
      <c r="F630" s="49">
        <f>SUM(F632:F640)</f>
        <v>139</v>
      </c>
      <c r="G630" s="49">
        <f>SUM(G632:G640)</f>
        <v>368</v>
      </c>
      <c r="H630" s="49"/>
      <c r="I630" s="49"/>
      <c r="J630" s="49"/>
    </row>
    <row r="631" spans="1:10" s="5" customFormat="1" ht="21" customHeight="1">
      <c r="A631" s="47"/>
      <c r="B631" s="47"/>
      <c r="C631" s="47"/>
      <c r="D631" s="47" t="s">
        <v>289</v>
      </c>
      <c r="E631" s="48"/>
      <c r="F631" s="49" t="s">
        <v>320</v>
      </c>
      <c r="G631" s="49" t="s">
        <v>320</v>
      </c>
      <c r="H631" s="49"/>
      <c r="I631" s="49"/>
      <c r="J631" s="49"/>
    </row>
    <row r="632" spans="1:10" s="178" customFormat="1" ht="21.75">
      <c r="A632" s="339"/>
      <c r="B632" s="202" t="s">
        <v>201</v>
      </c>
      <c r="C632" s="203" t="s">
        <v>200</v>
      </c>
      <c r="D632" s="203" t="s">
        <v>612</v>
      </c>
      <c r="E632" s="202">
        <v>2</v>
      </c>
      <c r="F632" s="202">
        <v>32</v>
      </c>
      <c r="G632" s="213">
        <f aca="true" t="shared" si="36" ref="G632:G640">SUM(E632*F632)</f>
        <v>64</v>
      </c>
      <c r="H632" s="202" t="s">
        <v>2884</v>
      </c>
      <c r="I632" s="338" t="s">
        <v>3409</v>
      </c>
      <c r="J632" s="338"/>
    </row>
    <row r="633" spans="1:10" s="178" customFormat="1" ht="21.75">
      <c r="A633" s="339"/>
      <c r="B633" s="202" t="s">
        <v>199</v>
      </c>
      <c r="C633" s="203" t="s">
        <v>198</v>
      </c>
      <c r="D633" s="203" t="s">
        <v>612</v>
      </c>
      <c r="E633" s="202">
        <v>2</v>
      </c>
      <c r="F633" s="202">
        <v>32</v>
      </c>
      <c r="G633" s="213">
        <f t="shared" si="36"/>
        <v>64</v>
      </c>
      <c r="H633" s="202" t="s">
        <v>2884</v>
      </c>
      <c r="I633" s="338" t="s">
        <v>3409</v>
      </c>
      <c r="J633" s="338"/>
    </row>
    <row r="634" spans="1:10" s="178" customFormat="1" ht="21.75">
      <c r="A634" s="339"/>
      <c r="B634" s="202" t="s">
        <v>195</v>
      </c>
      <c r="C634" s="203" t="s">
        <v>194</v>
      </c>
      <c r="D634" s="203" t="s">
        <v>612</v>
      </c>
      <c r="E634" s="202">
        <v>2</v>
      </c>
      <c r="F634" s="202">
        <v>10</v>
      </c>
      <c r="G634" s="213">
        <f t="shared" si="36"/>
        <v>20</v>
      </c>
      <c r="H634" s="202" t="s">
        <v>2884</v>
      </c>
      <c r="I634" s="338" t="s">
        <v>3409</v>
      </c>
      <c r="J634" s="338"/>
    </row>
    <row r="635" spans="1:10" s="178" customFormat="1" ht="21.75">
      <c r="A635" s="339"/>
      <c r="B635" s="202" t="s">
        <v>193</v>
      </c>
      <c r="C635" s="203" t="s">
        <v>192</v>
      </c>
      <c r="D635" s="203" t="s">
        <v>612</v>
      </c>
      <c r="E635" s="202">
        <v>4</v>
      </c>
      <c r="F635" s="202">
        <v>3</v>
      </c>
      <c r="G635" s="213">
        <f t="shared" si="36"/>
        <v>12</v>
      </c>
      <c r="H635" s="202" t="s">
        <v>3132</v>
      </c>
      <c r="I635" s="338" t="s">
        <v>3409</v>
      </c>
      <c r="J635" s="338"/>
    </row>
    <row r="636" spans="1:10" s="178" customFormat="1" ht="21.75">
      <c r="A636" s="339"/>
      <c r="B636" s="202" t="s">
        <v>191</v>
      </c>
      <c r="C636" s="203" t="s">
        <v>190</v>
      </c>
      <c r="D636" s="203" t="s">
        <v>612</v>
      </c>
      <c r="E636" s="202">
        <v>4</v>
      </c>
      <c r="F636" s="202">
        <v>10</v>
      </c>
      <c r="G636" s="213">
        <f t="shared" si="36"/>
        <v>40</v>
      </c>
      <c r="H636" s="202" t="s">
        <v>2883</v>
      </c>
      <c r="I636" s="338" t="s">
        <v>3409</v>
      </c>
      <c r="J636" s="338"/>
    </row>
    <row r="637" spans="1:10" s="178" customFormat="1" ht="21.75">
      <c r="A637" s="339"/>
      <c r="B637" s="202" t="s">
        <v>189</v>
      </c>
      <c r="C637" s="203" t="s">
        <v>188</v>
      </c>
      <c r="D637" s="203" t="s">
        <v>612</v>
      </c>
      <c r="E637" s="202">
        <v>2</v>
      </c>
      <c r="F637" s="202">
        <v>10</v>
      </c>
      <c r="G637" s="213">
        <f t="shared" si="36"/>
        <v>20</v>
      </c>
      <c r="H637" s="202" t="s">
        <v>2887</v>
      </c>
      <c r="I637" s="338" t="s">
        <v>3409</v>
      </c>
      <c r="J637" s="338"/>
    </row>
    <row r="638" spans="1:10" s="178" customFormat="1" ht="21.75">
      <c r="A638" s="339"/>
      <c r="B638" s="202" t="s">
        <v>423</v>
      </c>
      <c r="C638" s="203" t="s">
        <v>265</v>
      </c>
      <c r="D638" s="203" t="s">
        <v>612</v>
      </c>
      <c r="E638" s="202">
        <v>2</v>
      </c>
      <c r="F638" s="202">
        <v>5</v>
      </c>
      <c r="G638" s="213">
        <f t="shared" si="36"/>
        <v>10</v>
      </c>
      <c r="H638" s="202" t="s">
        <v>2884</v>
      </c>
      <c r="I638" s="338" t="s">
        <v>3409</v>
      </c>
      <c r="J638" s="338"/>
    </row>
    <row r="639" spans="1:10" s="192" customFormat="1" ht="21.75">
      <c r="A639" s="340"/>
      <c r="B639" s="211" t="s">
        <v>1529</v>
      </c>
      <c r="C639" s="212" t="s">
        <v>625</v>
      </c>
      <c r="D639" s="212" t="s">
        <v>612</v>
      </c>
      <c r="E639" s="211">
        <v>2</v>
      </c>
      <c r="F639" s="211">
        <v>29</v>
      </c>
      <c r="G639" s="214">
        <f t="shared" si="36"/>
        <v>58</v>
      </c>
      <c r="H639" s="211" t="s">
        <v>2884</v>
      </c>
      <c r="I639" s="364" t="s">
        <v>3110</v>
      </c>
      <c r="J639" s="364"/>
    </row>
    <row r="640" spans="1:10" s="192" customFormat="1" ht="21.75">
      <c r="A640" s="340"/>
      <c r="B640" s="211" t="s">
        <v>2359</v>
      </c>
      <c r="C640" s="212" t="s">
        <v>629</v>
      </c>
      <c r="D640" s="212" t="s">
        <v>612</v>
      </c>
      <c r="E640" s="211">
        <v>10</v>
      </c>
      <c r="F640" s="211">
        <v>8</v>
      </c>
      <c r="G640" s="214">
        <f t="shared" si="36"/>
        <v>80</v>
      </c>
      <c r="H640" s="211" t="s">
        <v>2886</v>
      </c>
      <c r="I640" s="364" t="s">
        <v>3110</v>
      </c>
      <c r="J640" s="364"/>
    </row>
    <row r="641" spans="1:10" s="53" customFormat="1" ht="21" customHeight="1">
      <c r="A641" s="86" t="s">
        <v>626</v>
      </c>
      <c r="B641" s="86"/>
      <c r="C641" s="86"/>
      <c r="D641" s="86" t="s">
        <v>276</v>
      </c>
      <c r="E641" s="87">
        <f>SUM(E642)</f>
        <v>267</v>
      </c>
      <c r="F641" s="87">
        <f aca="true" t="shared" si="37" ref="F641:G643">SUM(F644,F671,F704,F743)</f>
        <v>5800</v>
      </c>
      <c r="G641" s="87">
        <f t="shared" si="37"/>
        <v>18055</v>
      </c>
      <c r="H641" s="87"/>
      <c r="I641" s="87"/>
      <c r="J641" s="87"/>
    </row>
    <row r="642" spans="1:10" s="53" customFormat="1" ht="21" customHeight="1">
      <c r="A642" s="86"/>
      <c r="B642" s="86"/>
      <c r="C642" s="86"/>
      <c r="D642" s="86" t="s">
        <v>626</v>
      </c>
      <c r="E642" s="87">
        <f>SUM(E645,E672,E705,E744)</f>
        <v>267</v>
      </c>
      <c r="F642" s="87">
        <f t="shared" si="37"/>
        <v>273</v>
      </c>
      <c r="G642" s="87">
        <f t="shared" si="37"/>
        <v>1098</v>
      </c>
      <c r="H642" s="87"/>
      <c r="I642" s="87"/>
      <c r="J642" s="87"/>
    </row>
    <row r="643" spans="1:10" s="53" customFormat="1" ht="21" customHeight="1">
      <c r="A643" s="88"/>
      <c r="B643" s="88"/>
      <c r="C643" s="88"/>
      <c r="D643" s="88" t="s">
        <v>289</v>
      </c>
      <c r="E643" s="89"/>
      <c r="F643" s="90">
        <f t="shared" si="37"/>
        <v>5527</v>
      </c>
      <c r="G643" s="90">
        <f t="shared" si="37"/>
        <v>16957</v>
      </c>
      <c r="H643" s="90"/>
      <c r="I643" s="90"/>
      <c r="J643" s="90"/>
    </row>
    <row r="644" spans="1:10" s="53" customFormat="1" ht="21" customHeight="1">
      <c r="A644" s="50" t="s">
        <v>368</v>
      </c>
      <c r="B644" s="50"/>
      <c r="C644" s="50"/>
      <c r="D644" s="50" t="s">
        <v>276</v>
      </c>
      <c r="E644" s="49">
        <f>SUM(E645)</f>
        <v>53</v>
      </c>
      <c r="F644" s="49">
        <f>SUM(F647+F651)</f>
        <v>1527</v>
      </c>
      <c r="G644" s="49">
        <f>SUM(G647+G651)</f>
        <v>4456</v>
      </c>
      <c r="H644" s="49"/>
      <c r="I644" s="49"/>
      <c r="J644" s="49"/>
    </row>
    <row r="645" spans="1:10" s="53" customFormat="1" ht="21" customHeight="1">
      <c r="A645" s="50"/>
      <c r="B645" s="50"/>
      <c r="C645" s="50"/>
      <c r="D645" s="50" t="s">
        <v>626</v>
      </c>
      <c r="E645" s="49">
        <f>SUM(E647+E652)</f>
        <v>53</v>
      </c>
      <c r="F645" s="49">
        <f>SUM(F647+F652)</f>
        <v>78</v>
      </c>
      <c r="G645" s="49">
        <f>SUM(G647+G652)</f>
        <v>265</v>
      </c>
      <c r="H645" s="49"/>
      <c r="I645" s="49"/>
      <c r="J645" s="49"/>
    </row>
    <row r="646" spans="1:10" s="53" customFormat="1" ht="21" customHeight="1">
      <c r="A646" s="50"/>
      <c r="B646" s="50"/>
      <c r="C646" s="50"/>
      <c r="D646" s="50" t="s">
        <v>289</v>
      </c>
      <c r="E646" s="48"/>
      <c r="F646" s="49">
        <f>SUM(F653)</f>
        <v>1449</v>
      </c>
      <c r="G646" s="49">
        <f>SUM(G653)</f>
        <v>4191</v>
      </c>
      <c r="H646" s="49"/>
      <c r="I646" s="49"/>
      <c r="J646" s="49"/>
    </row>
    <row r="647" spans="1:10" s="277" customFormat="1" ht="21">
      <c r="A647" s="346" t="s">
        <v>2805</v>
      </c>
      <c r="B647" s="347"/>
      <c r="C647" s="346"/>
      <c r="D647" s="346" t="s">
        <v>626</v>
      </c>
      <c r="E647" s="347">
        <f>SUM(E648:E650)</f>
        <v>12</v>
      </c>
      <c r="F647" s="347">
        <f>SUM(F648:F650)</f>
        <v>14</v>
      </c>
      <c r="G647" s="348">
        <f>SUM(G648:G650)</f>
        <v>56</v>
      </c>
      <c r="H647" s="348"/>
      <c r="I647" s="348"/>
      <c r="J647" s="348"/>
    </row>
    <row r="648" spans="1:10" s="178" customFormat="1" ht="21.75">
      <c r="A648" s="345"/>
      <c r="B648" s="220" t="s">
        <v>1302</v>
      </c>
      <c r="C648" s="218" t="s">
        <v>1301</v>
      </c>
      <c r="D648" s="218" t="s">
        <v>626</v>
      </c>
      <c r="E648" s="220">
        <v>4</v>
      </c>
      <c r="F648" s="220">
        <v>6</v>
      </c>
      <c r="G648" s="220">
        <f>SUM(E648*F648)</f>
        <v>24</v>
      </c>
      <c r="H648" s="220" t="s">
        <v>3132</v>
      </c>
      <c r="I648" s="384" t="s">
        <v>3451</v>
      </c>
      <c r="J648" s="220"/>
    </row>
    <row r="649" spans="1:10" s="178" customFormat="1" ht="21.75">
      <c r="A649" s="345"/>
      <c r="B649" s="220" t="s">
        <v>2277</v>
      </c>
      <c r="C649" s="218" t="s">
        <v>2276</v>
      </c>
      <c r="D649" s="218" t="s">
        <v>626</v>
      </c>
      <c r="E649" s="220">
        <v>4</v>
      </c>
      <c r="F649" s="220">
        <v>6</v>
      </c>
      <c r="G649" s="220">
        <f>SUM(E649*F649)</f>
        <v>24</v>
      </c>
      <c r="H649" s="220" t="s">
        <v>3132</v>
      </c>
      <c r="I649" s="384" t="s">
        <v>3451</v>
      </c>
      <c r="J649" s="220"/>
    </row>
    <row r="650" spans="1:10" s="178" customFormat="1" ht="21.75">
      <c r="A650" s="345"/>
      <c r="B650" s="220" t="s">
        <v>777</v>
      </c>
      <c r="C650" s="218" t="s">
        <v>776</v>
      </c>
      <c r="D650" s="218" t="s">
        <v>626</v>
      </c>
      <c r="E650" s="220">
        <v>4</v>
      </c>
      <c r="F650" s="220">
        <v>2</v>
      </c>
      <c r="G650" s="220">
        <f>SUM(E650*F650)</f>
        <v>8</v>
      </c>
      <c r="H650" s="220" t="s">
        <v>3164</v>
      </c>
      <c r="I650" s="384" t="s">
        <v>3452</v>
      </c>
      <c r="J650" s="220"/>
    </row>
    <row r="651" spans="1:10" s="277" customFormat="1" ht="21">
      <c r="A651" s="346" t="s">
        <v>2807</v>
      </c>
      <c r="B651" s="347"/>
      <c r="C651" s="346"/>
      <c r="D651" s="346" t="s">
        <v>276</v>
      </c>
      <c r="E651" s="347">
        <f>SUM(E652)</f>
        <v>41</v>
      </c>
      <c r="F651" s="350">
        <f>SUM(F654:F655,F658:F666,F669:F670)</f>
        <v>1513</v>
      </c>
      <c r="G651" s="350">
        <f>SUM(G654:G655,G658:G666,G669:G670)</f>
        <v>4400</v>
      </c>
      <c r="H651" s="350"/>
      <c r="I651" s="350"/>
      <c r="J651" s="350"/>
    </row>
    <row r="652" spans="1:10" s="277" customFormat="1" ht="21">
      <c r="A652" s="346"/>
      <c r="B652" s="347"/>
      <c r="C652" s="346"/>
      <c r="D652" s="346" t="s">
        <v>626</v>
      </c>
      <c r="E652" s="347">
        <f>SUM(E654,E656,E658,E659,E660,E661,E662,E663:E665,E667,E669:E670)</f>
        <v>41</v>
      </c>
      <c r="F652" s="350">
        <f>SUM(F656,F660,F661,F663,F664,F667)</f>
        <v>64</v>
      </c>
      <c r="G652" s="350">
        <f>SUM(G656,G660,G661,G663,G664,G667)</f>
        <v>209</v>
      </c>
      <c r="H652" s="350"/>
      <c r="I652" s="350"/>
      <c r="J652" s="350"/>
    </row>
    <row r="653" spans="1:10" s="277" customFormat="1" ht="21">
      <c r="A653" s="346"/>
      <c r="B653" s="347"/>
      <c r="C653" s="346"/>
      <c r="D653" s="346" t="s">
        <v>289</v>
      </c>
      <c r="E653" s="347"/>
      <c r="F653" s="350">
        <f>SUM(F654,F657:F659,F662,F665,F668:F670)</f>
        <v>1449</v>
      </c>
      <c r="G653" s="350">
        <f>SUM(G654,G657:G659,G662,G665,G668:G670)</f>
        <v>4191</v>
      </c>
      <c r="H653" s="350"/>
      <c r="I653" s="350"/>
      <c r="J653" s="350"/>
    </row>
    <row r="654" spans="1:10" s="178" customFormat="1" ht="21.75">
      <c r="A654" s="345"/>
      <c r="B654" s="220" t="s">
        <v>640</v>
      </c>
      <c r="C654" s="218" t="s">
        <v>641</v>
      </c>
      <c r="D654" s="218" t="s">
        <v>289</v>
      </c>
      <c r="E654" s="220">
        <v>2</v>
      </c>
      <c r="F654" s="220">
        <v>76</v>
      </c>
      <c r="G654" s="220">
        <f aca="true" t="shared" si="38" ref="G654:G670">SUM(E654*F654)</f>
        <v>152</v>
      </c>
      <c r="H654" s="220" t="s">
        <v>2884</v>
      </c>
      <c r="I654" s="384" t="s">
        <v>3454</v>
      </c>
      <c r="J654" s="220"/>
    </row>
    <row r="655" spans="1:10" s="178" customFormat="1" ht="21.75">
      <c r="A655" s="345"/>
      <c r="B655" s="220" t="s">
        <v>541</v>
      </c>
      <c r="C655" s="218" t="s">
        <v>540</v>
      </c>
      <c r="D655" s="218" t="s">
        <v>276</v>
      </c>
      <c r="E655" s="220">
        <v>4</v>
      </c>
      <c r="F655" s="220">
        <f>SUM(F656:F657)</f>
        <v>83</v>
      </c>
      <c r="G655" s="220">
        <f t="shared" si="38"/>
        <v>332</v>
      </c>
      <c r="H655" s="220" t="s">
        <v>2883</v>
      </c>
      <c r="I655" s="384" t="s">
        <v>3454</v>
      </c>
      <c r="J655" s="220"/>
    </row>
    <row r="656" spans="1:10" s="178" customFormat="1" ht="21.75">
      <c r="A656" s="345"/>
      <c r="B656" s="220"/>
      <c r="C656" s="218"/>
      <c r="D656" s="218" t="s">
        <v>626</v>
      </c>
      <c r="E656" s="220">
        <v>4</v>
      </c>
      <c r="F656" s="220">
        <v>23</v>
      </c>
      <c r="G656" s="220">
        <f t="shared" si="38"/>
        <v>92</v>
      </c>
      <c r="H656" s="220" t="s">
        <v>2960</v>
      </c>
      <c r="I656" s="220"/>
      <c r="J656" s="220"/>
    </row>
    <row r="657" spans="1:10" s="178" customFormat="1" ht="21.75">
      <c r="A657" s="345"/>
      <c r="B657" s="220"/>
      <c r="C657" s="218"/>
      <c r="D657" s="218" t="s">
        <v>289</v>
      </c>
      <c r="E657" s="220">
        <v>4</v>
      </c>
      <c r="F657" s="220">
        <v>60</v>
      </c>
      <c r="G657" s="220">
        <f t="shared" si="38"/>
        <v>240</v>
      </c>
      <c r="H657" s="220"/>
      <c r="I657" s="220"/>
      <c r="J657" s="220"/>
    </row>
    <row r="658" spans="1:10" s="178" customFormat="1" ht="21.75">
      <c r="A658" s="345"/>
      <c r="B658" s="220" t="s">
        <v>642</v>
      </c>
      <c r="C658" s="218" t="s">
        <v>638</v>
      </c>
      <c r="D658" s="218" t="s">
        <v>289</v>
      </c>
      <c r="E658" s="220">
        <v>4</v>
      </c>
      <c r="F658" s="220">
        <v>1</v>
      </c>
      <c r="G658" s="220">
        <f t="shared" si="38"/>
        <v>4</v>
      </c>
      <c r="H658" s="220" t="s">
        <v>2883</v>
      </c>
      <c r="I658" s="398" t="s">
        <v>3106</v>
      </c>
      <c r="J658" s="220"/>
    </row>
    <row r="659" spans="1:10" s="178" customFormat="1" ht="21.75">
      <c r="A659" s="345"/>
      <c r="B659" s="220" t="s">
        <v>178</v>
      </c>
      <c r="C659" s="218" t="s">
        <v>725</v>
      </c>
      <c r="D659" s="218" t="s">
        <v>289</v>
      </c>
      <c r="E659" s="220">
        <v>2</v>
      </c>
      <c r="F659" s="220">
        <v>77</v>
      </c>
      <c r="G659" s="220">
        <f t="shared" si="38"/>
        <v>154</v>
      </c>
      <c r="H659" s="220" t="s">
        <v>2887</v>
      </c>
      <c r="I659" s="398" t="s">
        <v>3106</v>
      </c>
      <c r="J659" s="220"/>
    </row>
    <row r="660" spans="1:10" s="178" customFormat="1" ht="21.75">
      <c r="A660" s="345"/>
      <c r="B660" s="220" t="s">
        <v>1304</v>
      </c>
      <c r="C660" s="218" t="s">
        <v>1303</v>
      </c>
      <c r="D660" s="218" t="s">
        <v>626</v>
      </c>
      <c r="E660" s="220">
        <v>2</v>
      </c>
      <c r="F660" s="220">
        <v>22</v>
      </c>
      <c r="G660" s="220">
        <f t="shared" si="38"/>
        <v>44</v>
      </c>
      <c r="H660" s="220" t="s">
        <v>3021</v>
      </c>
      <c r="I660" s="398" t="s">
        <v>3106</v>
      </c>
      <c r="J660" s="220"/>
    </row>
    <row r="661" spans="1:10" s="178" customFormat="1" ht="21.75">
      <c r="A661" s="345"/>
      <c r="B661" s="220" t="s">
        <v>1599</v>
      </c>
      <c r="C661" s="218" t="s">
        <v>1598</v>
      </c>
      <c r="D661" s="218" t="s">
        <v>626</v>
      </c>
      <c r="E661" s="220">
        <v>4</v>
      </c>
      <c r="F661" s="220">
        <v>6</v>
      </c>
      <c r="G661" s="220">
        <f t="shared" si="38"/>
        <v>24</v>
      </c>
      <c r="H661" s="220" t="s">
        <v>3132</v>
      </c>
      <c r="I661" s="398" t="s">
        <v>3106</v>
      </c>
      <c r="J661" s="220"/>
    </row>
    <row r="662" spans="1:10" s="178" customFormat="1" ht="21.75">
      <c r="A662" s="345"/>
      <c r="B662" s="220" t="s">
        <v>234</v>
      </c>
      <c r="C662" s="218" t="s">
        <v>233</v>
      </c>
      <c r="D662" s="218" t="s">
        <v>289</v>
      </c>
      <c r="E662" s="220">
        <v>4</v>
      </c>
      <c r="F662" s="220">
        <v>382</v>
      </c>
      <c r="G662" s="220">
        <f t="shared" si="38"/>
        <v>1528</v>
      </c>
      <c r="H662" s="220" t="s">
        <v>3132</v>
      </c>
      <c r="I662" s="398" t="s">
        <v>3106</v>
      </c>
      <c r="J662" s="220"/>
    </row>
    <row r="663" spans="1:10" s="178" customFormat="1" ht="21.75">
      <c r="A663" s="345"/>
      <c r="B663" s="220" t="s">
        <v>1597</v>
      </c>
      <c r="C663" s="218" t="s">
        <v>1596</v>
      </c>
      <c r="D663" s="218" t="s">
        <v>626</v>
      </c>
      <c r="E663" s="220">
        <v>4</v>
      </c>
      <c r="F663" s="220">
        <v>6</v>
      </c>
      <c r="G663" s="220">
        <f t="shared" si="38"/>
        <v>24</v>
      </c>
      <c r="H663" s="220" t="s">
        <v>3132</v>
      </c>
      <c r="I663" s="398" t="s">
        <v>3106</v>
      </c>
      <c r="J663" s="220"/>
    </row>
    <row r="664" spans="1:10" s="178" customFormat="1" ht="21.75">
      <c r="A664" s="345"/>
      <c r="B664" s="220" t="s">
        <v>850</v>
      </c>
      <c r="C664" s="218" t="s">
        <v>849</v>
      </c>
      <c r="D664" s="218" t="s">
        <v>626</v>
      </c>
      <c r="E664" s="220">
        <v>4</v>
      </c>
      <c r="F664" s="220">
        <v>6</v>
      </c>
      <c r="G664" s="220">
        <f t="shared" si="38"/>
        <v>24</v>
      </c>
      <c r="H664" s="220" t="s">
        <v>2883</v>
      </c>
      <c r="I664" s="398" t="s">
        <v>3106</v>
      </c>
      <c r="J664" s="220"/>
    </row>
    <row r="665" spans="1:10" s="178" customFormat="1" ht="21.75">
      <c r="A665" s="345"/>
      <c r="B665" s="220" t="s">
        <v>3364</v>
      </c>
      <c r="C665" s="218" t="s">
        <v>540</v>
      </c>
      <c r="D665" s="218" t="s">
        <v>289</v>
      </c>
      <c r="E665" s="220">
        <v>4</v>
      </c>
      <c r="F665" s="220">
        <v>28</v>
      </c>
      <c r="G665" s="220">
        <f t="shared" si="38"/>
        <v>112</v>
      </c>
      <c r="H665" s="220" t="s">
        <v>2960</v>
      </c>
      <c r="I665" s="384" t="s">
        <v>3454</v>
      </c>
      <c r="J665" s="220"/>
    </row>
    <row r="666" spans="1:10" s="178" customFormat="1" ht="21.75">
      <c r="A666" s="345"/>
      <c r="B666" s="220" t="s">
        <v>3067</v>
      </c>
      <c r="C666" s="218" t="s">
        <v>725</v>
      </c>
      <c r="D666" s="218" t="s">
        <v>276</v>
      </c>
      <c r="E666" s="220">
        <v>1</v>
      </c>
      <c r="F666" s="220">
        <f>SUM(F667:F668)</f>
        <v>378</v>
      </c>
      <c r="G666" s="220">
        <f t="shared" si="38"/>
        <v>378</v>
      </c>
      <c r="H666" s="220" t="s">
        <v>3066</v>
      </c>
      <c r="I666" s="384" t="s">
        <v>3454</v>
      </c>
      <c r="J666" s="220"/>
    </row>
    <row r="667" spans="1:10" s="178" customFormat="1" ht="21.75">
      <c r="A667" s="345"/>
      <c r="B667" s="220"/>
      <c r="C667" s="218"/>
      <c r="D667" s="218" t="s">
        <v>626</v>
      </c>
      <c r="E667" s="220">
        <v>1</v>
      </c>
      <c r="F667" s="220">
        <v>1</v>
      </c>
      <c r="G667" s="220">
        <f t="shared" si="38"/>
        <v>1</v>
      </c>
      <c r="H667" s="220"/>
      <c r="I667" s="220"/>
      <c r="J667" s="220"/>
    </row>
    <row r="668" spans="1:10" s="178" customFormat="1" ht="21.75">
      <c r="A668" s="345"/>
      <c r="B668" s="220"/>
      <c r="C668" s="218"/>
      <c r="D668" s="218" t="s">
        <v>289</v>
      </c>
      <c r="E668" s="220">
        <v>1</v>
      </c>
      <c r="F668" s="220">
        <v>377</v>
      </c>
      <c r="G668" s="220">
        <f t="shared" si="38"/>
        <v>377</v>
      </c>
      <c r="H668" s="220"/>
      <c r="I668" s="220"/>
      <c r="J668" s="220"/>
    </row>
    <row r="669" spans="1:10" s="178" customFormat="1" ht="21.75">
      <c r="A669" s="345"/>
      <c r="B669" s="220" t="s">
        <v>3065</v>
      </c>
      <c r="C669" s="218" t="s">
        <v>638</v>
      </c>
      <c r="D669" s="218" t="s">
        <v>289</v>
      </c>
      <c r="E669" s="220">
        <v>4</v>
      </c>
      <c r="F669" s="220">
        <v>364</v>
      </c>
      <c r="G669" s="220">
        <f t="shared" si="38"/>
        <v>1456</v>
      </c>
      <c r="H669" s="220" t="s">
        <v>2960</v>
      </c>
      <c r="I669" s="398" t="s">
        <v>3106</v>
      </c>
      <c r="J669" s="220"/>
    </row>
    <row r="670" spans="1:10" s="178" customFormat="1" ht="21.75">
      <c r="A670" s="345"/>
      <c r="B670" s="220" t="s">
        <v>245</v>
      </c>
      <c r="C670" s="218" t="s">
        <v>244</v>
      </c>
      <c r="D670" s="218" t="s">
        <v>289</v>
      </c>
      <c r="E670" s="220">
        <v>2</v>
      </c>
      <c r="F670" s="220">
        <v>84</v>
      </c>
      <c r="G670" s="220">
        <f t="shared" si="38"/>
        <v>168</v>
      </c>
      <c r="H670" s="220" t="s">
        <v>2884</v>
      </c>
      <c r="I670" s="385" t="s">
        <v>3457</v>
      </c>
      <c r="J670" s="220"/>
    </row>
    <row r="671" spans="1:10" s="53" customFormat="1" ht="21" customHeight="1">
      <c r="A671" s="57" t="s">
        <v>369</v>
      </c>
      <c r="B671" s="57"/>
      <c r="C671" s="57"/>
      <c r="D671" s="57" t="s">
        <v>276</v>
      </c>
      <c r="E671" s="58">
        <f>SUM(E672)</f>
        <v>55</v>
      </c>
      <c r="F671" s="58">
        <f>SUM(F674+F677)</f>
        <v>1581</v>
      </c>
      <c r="G671" s="58">
        <f>SUM(G674+G677)</f>
        <v>4604</v>
      </c>
      <c r="I671" s="58"/>
      <c r="J671" s="58"/>
    </row>
    <row r="672" spans="1:10" s="53" customFormat="1" ht="21" customHeight="1">
      <c r="A672" s="57"/>
      <c r="B672" s="57"/>
      <c r="C672" s="57"/>
      <c r="D672" s="57" t="s">
        <v>626</v>
      </c>
      <c r="E672" s="58">
        <f>SUM(E674+E678)</f>
        <v>55</v>
      </c>
      <c r="F672" s="58">
        <f>SUM(F674+F678)</f>
        <v>57</v>
      </c>
      <c r="G672" s="58">
        <f>SUM(G674+G678)</f>
        <v>215</v>
      </c>
      <c r="I672" s="58"/>
      <c r="J672" s="58"/>
    </row>
    <row r="673" spans="1:10" s="53" customFormat="1" ht="21" customHeight="1">
      <c r="A673" s="57"/>
      <c r="B673" s="57"/>
      <c r="C673" s="57"/>
      <c r="D673" s="57" t="s">
        <v>289</v>
      </c>
      <c r="E673" s="59"/>
      <c r="F673" s="58">
        <f>SUM(F679)</f>
        <v>1524</v>
      </c>
      <c r="G673" s="58">
        <f>SUM(G679)</f>
        <v>4389</v>
      </c>
      <c r="I673" s="58"/>
      <c r="J673" s="58"/>
    </row>
    <row r="674" spans="1:10" s="277" customFormat="1" ht="21">
      <c r="A674" s="346" t="s">
        <v>2805</v>
      </c>
      <c r="B674" s="347"/>
      <c r="C674" s="346"/>
      <c r="D674" s="346" t="s">
        <v>626</v>
      </c>
      <c r="E674" s="347">
        <f>SUM(E675:E676)</f>
        <v>8</v>
      </c>
      <c r="F674" s="347">
        <f>SUM(F675:F676)</f>
        <v>14</v>
      </c>
      <c r="G674" s="348">
        <f>SUM(G675:G676)</f>
        <v>56</v>
      </c>
      <c r="H674" s="349"/>
      <c r="I674" s="348"/>
      <c r="J674" s="348"/>
    </row>
    <row r="675" spans="1:10" s="178" customFormat="1" ht="21.75">
      <c r="A675" s="345"/>
      <c r="B675" s="220" t="s">
        <v>2281</v>
      </c>
      <c r="C675" s="218" t="s">
        <v>2280</v>
      </c>
      <c r="D675" s="218" t="s">
        <v>626</v>
      </c>
      <c r="E675" s="220">
        <v>4</v>
      </c>
      <c r="F675" s="220">
        <v>7</v>
      </c>
      <c r="G675" s="220">
        <f>SUM(E675*F675)</f>
        <v>28</v>
      </c>
      <c r="H675" s="220" t="s">
        <v>3132</v>
      </c>
      <c r="I675" s="384" t="s">
        <v>3456</v>
      </c>
      <c r="J675" s="220"/>
    </row>
    <row r="676" spans="1:10" s="178" customFormat="1" ht="21.75">
      <c r="A676" s="345"/>
      <c r="B676" s="220" t="s">
        <v>2279</v>
      </c>
      <c r="C676" s="218" t="s">
        <v>2278</v>
      </c>
      <c r="D676" s="218" t="s">
        <v>626</v>
      </c>
      <c r="E676" s="220">
        <v>4</v>
      </c>
      <c r="F676" s="220">
        <v>7</v>
      </c>
      <c r="G676" s="220">
        <f>SUM(E676*F676)</f>
        <v>28</v>
      </c>
      <c r="H676" s="220" t="s">
        <v>3132</v>
      </c>
      <c r="I676" s="384" t="s">
        <v>3456</v>
      </c>
      <c r="J676" s="220"/>
    </row>
    <row r="677" spans="1:10" s="277" customFormat="1" ht="21">
      <c r="A677" s="346" t="s">
        <v>2807</v>
      </c>
      <c r="B677" s="347"/>
      <c r="C677" s="346"/>
      <c r="D677" s="346" t="s">
        <v>276</v>
      </c>
      <c r="E677" s="347">
        <f>SUM(E678)</f>
        <v>47</v>
      </c>
      <c r="F677" s="350">
        <f>SUM(F680,F683:F686,F689:F690,F693:F697,F700,F703)</f>
        <v>1567</v>
      </c>
      <c r="G677" s="350">
        <f>SUM(G680,G683:G686,G689:G690,G693:G697,G700,G703)</f>
        <v>4548</v>
      </c>
      <c r="H677" s="349"/>
      <c r="I677" s="350"/>
      <c r="J677" s="350"/>
    </row>
    <row r="678" spans="1:10" s="277" customFormat="1" ht="21">
      <c r="A678" s="346"/>
      <c r="B678" s="347"/>
      <c r="C678" s="346"/>
      <c r="D678" s="346" t="s">
        <v>626</v>
      </c>
      <c r="E678" s="347">
        <f>SUM(E681,E683:E685,E687,E689,E691,E693:E696,E698,E701,E703)</f>
        <v>47</v>
      </c>
      <c r="F678" s="350">
        <f>SUM(F681,F687,F691,F693:F694,F698,F701)</f>
        <v>43</v>
      </c>
      <c r="G678" s="350">
        <f>SUM(G681,G687,G691,G693:G694,G698,G701)</f>
        <v>159</v>
      </c>
      <c r="H678" s="349"/>
      <c r="I678" s="350"/>
      <c r="J678" s="350"/>
    </row>
    <row r="679" spans="1:10" s="277" customFormat="1" ht="21">
      <c r="A679" s="346"/>
      <c r="B679" s="347"/>
      <c r="C679" s="346"/>
      <c r="D679" s="346" t="s">
        <v>289</v>
      </c>
      <c r="E679" s="347"/>
      <c r="F679" s="350">
        <f>SUM(F682:F685,F688:F689,F692,F695:F696,F699,F702:F703)</f>
        <v>1524</v>
      </c>
      <c r="G679" s="350">
        <f>SUM(G682:G685,G688:G689,G692,G695:G696,G699,G702:G703)</f>
        <v>4389</v>
      </c>
      <c r="H679" s="349"/>
      <c r="I679" s="350"/>
      <c r="J679" s="350"/>
    </row>
    <row r="680" spans="1:10" s="178" customFormat="1" ht="21.75">
      <c r="A680" s="345"/>
      <c r="B680" s="220" t="s">
        <v>232</v>
      </c>
      <c r="C680" s="218" t="s">
        <v>231</v>
      </c>
      <c r="D680" s="218" t="s">
        <v>276</v>
      </c>
      <c r="E680" s="220">
        <v>4</v>
      </c>
      <c r="F680" s="220">
        <f>SUM(F681:F682)</f>
        <v>143</v>
      </c>
      <c r="G680" s="220">
        <f aca="true" t="shared" si="39" ref="G680:G703">SUM(E680*F680)</f>
        <v>572</v>
      </c>
      <c r="H680" s="220" t="s">
        <v>3132</v>
      </c>
      <c r="I680" s="384" t="s">
        <v>3454</v>
      </c>
      <c r="J680" s="220"/>
    </row>
    <row r="681" spans="1:10" s="178" customFormat="1" ht="21.75">
      <c r="A681" s="345"/>
      <c r="B681" s="220"/>
      <c r="C681" s="218"/>
      <c r="D681" s="218" t="s">
        <v>626</v>
      </c>
      <c r="E681" s="220">
        <v>4</v>
      </c>
      <c r="F681" s="220">
        <v>22</v>
      </c>
      <c r="G681" s="220">
        <f t="shared" si="39"/>
        <v>88</v>
      </c>
      <c r="H681" s="220" t="s">
        <v>3149</v>
      </c>
      <c r="I681" s="220"/>
      <c r="J681" s="220"/>
    </row>
    <row r="682" spans="1:10" s="178" customFormat="1" ht="21.75">
      <c r="A682" s="345"/>
      <c r="B682" s="220"/>
      <c r="C682" s="218"/>
      <c r="D682" s="218" t="s">
        <v>289</v>
      </c>
      <c r="E682" s="220">
        <v>4</v>
      </c>
      <c r="F682" s="220">
        <v>121</v>
      </c>
      <c r="G682" s="220">
        <f t="shared" si="39"/>
        <v>484</v>
      </c>
      <c r="H682" s="220"/>
      <c r="I682" s="220"/>
      <c r="J682" s="220"/>
    </row>
    <row r="683" spans="1:10" s="178" customFormat="1" ht="21.75">
      <c r="A683" s="345"/>
      <c r="B683" s="220" t="s">
        <v>99</v>
      </c>
      <c r="C683" s="218" t="s">
        <v>100</v>
      </c>
      <c r="D683" s="218" t="s">
        <v>289</v>
      </c>
      <c r="E683" s="220">
        <v>4</v>
      </c>
      <c r="F683" s="220">
        <v>219</v>
      </c>
      <c r="G683" s="220">
        <f t="shared" si="39"/>
        <v>876</v>
      </c>
      <c r="H683" s="220" t="s">
        <v>2883</v>
      </c>
      <c r="I683" s="384" t="s">
        <v>3454</v>
      </c>
      <c r="J683" s="220"/>
    </row>
    <row r="684" spans="1:10" s="178" customFormat="1" ht="21.75">
      <c r="A684" s="345"/>
      <c r="B684" s="220" t="s">
        <v>230</v>
      </c>
      <c r="C684" s="218" t="s">
        <v>229</v>
      </c>
      <c r="D684" s="218" t="s">
        <v>289</v>
      </c>
      <c r="E684" s="220">
        <v>2</v>
      </c>
      <c r="F684" s="220">
        <v>207</v>
      </c>
      <c r="G684" s="220">
        <f t="shared" si="39"/>
        <v>414</v>
      </c>
      <c r="H684" s="220" t="s">
        <v>2887</v>
      </c>
      <c r="I684" s="384" t="s">
        <v>3454</v>
      </c>
      <c r="J684" s="220"/>
    </row>
    <row r="685" spans="1:10" s="178" customFormat="1" ht="21.75">
      <c r="A685" s="345"/>
      <c r="B685" s="220" t="s">
        <v>228</v>
      </c>
      <c r="C685" s="218" t="s">
        <v>227</v>
      </c>
      <c r="D685" s="218" t="s">
        <v>289</v>
      </c>
      <c r="E685" s="220">
        <v>4</v>
      </c>
      <c r="F685" s="220">
        <v>27</v>
      </c>
      <c r="G685" s="220">
        <f t="shared" si="39"/>
        <v>108</v>
      </c>
      <c r="H685" s="220" t="s">
        <v>3132</v>
      </c>
      <c r="I685" s="398" t="s">
        <v>3106</v>
      </c>
      <c r="J685" s="220"/>
    </row>
    <row r="686" spans="1:10" s="178" customFormat="1" ht="21.75">
      <c r="A686" s="345"/>
      <c r="B686" s="220" t="s">
        <v>226</v>
      </c>
      <c r="C686" s="218" t="s">
        <v>225</v>
      </c>
      <c r="D686" s="218" t="s">
        <v>276</v>
      </c>
      <c r="E686" s="220">
        <v>4</v>
      </c>
      <c r="F686" s="220">
        <f>SUM(F687:F688)</f>
        <v>26</v>
      </c>
      <c r="G686" s="220">
        <f t="shared" si="39"/>
        <v>104</v>
      </c>
      <c r="H686" s="220" t="s">
        <v>3132</v>
      </c>
      <c r="I686" s="398" t="s">
        <v>3106</v>
      </c>
      <c r="J686" s="220"/>
    </row>
    <row r="687" spans="1:10" s="178" customFormat="1" ht="21.75">
      <c r="A687" s="345"/>
      <c r="B687" s="220"/>
      <c r="C687" s="218"/>
      <c r="D687" s="218" t="s">
        <v>626</v>
      </c>
      <c r="E687" s="220">
        <v>4</v>
      </c>
      <c r="F687" s="220">
        <v>2</v>
      </c>
      <c r="G687" s="220">
        <f t="shared" si="39"/>
        <v>8</v>
      </c>
      <c r="H687" s="220"/>
      <c r="I687" s="220"/>
      <c r="J687" s="220"/>
    </row>
    <row r="688" spans="1:10" s="178" customFormat="1" ht="21.75">
      <c r="A688" s="345"/>
      <c r="B688" s="220"/>
      <c r="C688" s="218"/>
      <c r="D688" s="218" t="s">
        <v>289</v>
      </c>
      <c r="E688" s="220">
        <v>4</v>
      </c>
      <c r="F688" s="220">
        <v>24</v>
      </c>
      <c r="G688" s="220">
        <f t="shared" si="39"/>
        <v>96</v>
      </c>
      <c r="H688" s="220"/>
      <c r="I688" s="220"/>
      <c r="J688" s="220"/>
    </row>
    <row r="689" spans="1:10" s="178" customFormat="1" ht="21.75">
      <c r="A689" s="345"/>
      <c r="B689" s="220" t="s">
        <v>224</v>
      </c>
      <c r="C689" s="218" t="s">
        <v>223</v>
      </c>
      <c r="D689" s="218" t="s">
        <v>289</v>
      </c>
      <c r="E689" s="220">
        <v>4</v>
      </c>
      <c r="F689" s="220">
        <v>7</v>
      </c>
      <c r="G689" s="220">
        <f t="shared" si="39"/>
        <v>28</v>
      </c>
      <c r="H689" s="220" t="s">
        <v>3132</v>
      </c>
      <c r="I689" s="398" t="s">
        <v>3106</v>
      </c>
      <c r="J689" s="220"/>
    </row>
    <row r="690" spans="1:10" s="178" customFormat="1" ht="21.75">
      <c r="A690" s="345"/>
      <c r="B690" s="220" t="s">
        <v>222</v>
      </c>
      <c r="C690" s="218" t="s">
        <v>221</v>
      </c>
      <c r="D690" s="218" t="s">
        <v>276</v>
      </c>
      <c r="E690" s="220">
        <v>4</v>
      </c>
      <c r="F690" s="220">
        <f>SUM(F691:F692)</f>
        <v>42</v>
      </c>
      <c r="G690" s="220">
        <f t="shared" si="39"/>
        <v>168</v>
      </c>
      <c r="H690" s="220" t="s">
        <v>2883</v>
      </c>
      <c r="I690" s="398" t="s">
        <v>3106</v>
      </c>
      <c r="J690" s="220"/>
    </row>
    <row r="691" spans="1:10" s="178" customFormat="1" ht="21.75">
      <c r="A691" s="345"/>
      <c r="B691" s="220"/>
      <c r="C691" s="218"/>
      <c r="D691" s="218" t="s">
        <v>626</v>
      </c>
      <c r="E691" s="220">
        <v>4</v>
      </c>
      <c r="F691" s="220">
        <v>5</v>
      </c>
      <c r="G691" s="220">
        <f t="shared" si="39"/>
        <v>20</v>
      </c>
      <c r="H691" s="220"/>
      <c r="I691" s="384" t="s">
        <v>3909</v>
      </c>
      <c r="J691" s="220"/>
    </row>
    <row r="692" spans="1:10" s="178" customFormat="1" ht="21.75">
      <c r="A692" s="345"/>
      <c r="B692" s="220"/>
      <c r="C692" s="218"/>
      <c r="D692" s="218" t="s">
        <v>289</v>
      </c>
      <c r="E692" s="220">
        <v>4</v>
      </c>
      <c r="F692" s="220">
        <v>37</v>
      </c>
      <c r="G692" s="220">
        <f t="shared" si="39"/>
        <v>148</v>
      </c>
      <c r="H692" s="220"/>
      <c r="I692" s="220"/>
      <c r="J692" s="220"/>
    </row>
    <row r="693" spans="1:10" s="178" customFormat="1" ht="21.75">
      <c r="A693" s="345"/>
      <c r="B693" s="220" t="s">
        <v>220</v>
      </c>
      <c r="C693" s="218" t="s">
        <v>219</v>
      </c>
      <c r="D693" s="218" t="s">
        <v>626</v>
      </c>
      <c r="E693" s="220">
        <v>2</v>
      </c>
      <c r="F693" s="220">
        <v>5</v>
      </c>
      <c r="G693" s="220">
        <f t="shared" si="39"/>
        <v>10</v>
      </c>
      <c r="H693" s="220" t="s">
        <v>2887</v>
      </c>
      <c r="I693" s="398" t="s">
        <v>3106</v>
      </c>
      <c r="J693" s="220"/>
    </row>
    <row r="694" spans="1:10" s="178" customFormat="1" ht="21.75">
      <c r="A694" s="345"/>
      <c r="B694" s="220" t="s">
        <v>2291</v>
      </c>
      <c r="C694" s="218" t="s">
        <v>2290</v>
      </c>
      <c r="D694" s="218" t="s">
        <v>626</v>
      </c>
      <c r="E694" s="220">
        <v>4</v>
      </c>
      <c r="F694" s="220">
        <v>7</v>
      </c>
      <c r="G694" s="220">
        <f t="shared" si="39"/>
        <v>28</v>
      </c>
      <c r="H694" s="220" t="s">
        <v>3363</v>
      </c>
      <c r="I694" s="398" t="s">
        <v>3106</v>
      </c>
      <c r="J694" s="220"/>
    </row>
    <row r="695" spans="1:10" s="178" customFormat="1" ht="21.75">
      <c r="A695" s="345"/>
      <c r="B695" s="220" t="s">
        <v>3362</v>
      </c>
      <c r="C695" s="218" t="s">
        <v>231</v>
      </c>
      <c r="D695" s="218" t="s">
        <v>289</v>
      </c>
      <c r="E695" s="220">
        <v>4</v>
      </c>
      <c r="F695" s="220">
        <v>21</v>
      </c>
      <c r="G695" s="220">
        <f t="shared" si="39"/>
        <v>84</v>
      </c>
      <c r="H695" s="220" t="s">
        <v>2960</v>
      </c>
      <c r="I695" s="398" t="s">
        <v>3106</v>
      </c>
      <c r="J695" s="220"/>
    </row>
    <row r="696" spans="1:10" s="178" customFormat="1" ht="21.75">
      <c r="A696" s="345"/>
      <c r="B696" s="220" t="s">
        <v>3361</v>
      </c>
      <c r="C696" s="218" t="s">
        <v>3360</v>
      </c>
      <c r="D696" s="218" t="s">
        <v>289</v>
      </c>
      <c r="E696" s="220">
        <v>4</v>
      </c>
      <c r="F696" s="220">
        <v>21</v>
      </c>
      <c r="G696" s="220">
        <f t="shared" si="39"/>
        <v>84</v>
      </c>
      <c r="H696" s="220" t="s">
        <v>3066</v>
      </c>
      <c r="I696" s="398" t="s">
        <v>3106</v>
      </c>
      <c r="J696" s="220"/>
    </row>
    <row r="697" spans="1:10" s="178" customFormat="1" ht="21.75">
      <c r="A697" s="345"/>
      <c r="B697" s="220" t="s">
        <v>3359</v>
      </c>
      <c r="C697" s="218" t="s">
        <v>100</v>
      </c>
      <c r="D697" s="218" t="s">
        <v>276</v>
      </c>
      <c r="E697" s="220">
        <v>4</v>
      </c>
      <c r="F697" s="220">
        <f>SUM(F698:F699)</f>
        <v>382</v>
      </c>
      <c r="G697" s="220">
        <f t="shared" si="39"/>
        <v>1528</v>
      </c>
      <c r="H697" s="220" t="s">
        <v>2960</v>
      </c>
      <c r="I697" s="384" t="s">
        <v>3454</v>
      </c>
      <c r="J697" s="220"/>
    </row>
    <row r="698" spans="1:10" s="178" customFormat="1" ht="21.75">
      <c r="A698" s="345"/>
      <c r="B698" s="220"/>
      <c r="C698" s="218"/>
      <c r="D698" s="218" t="s">
        <v>626</v>
      </c>
      <c r="E698" s="220">
        <v>4</v>
      </c>
      <c r="F698" s="220">
        <v>1</v>
      </c>
      <c r="G698" s="220">
        <f t="shared" si="39"/>
        <v>4</v>
      </c>
      <c r="H698" s="220"/>
      <c r="I698" s="220"/>
      <c r="J698" s="220"/>
    </row>
    <row r="699" spans="1:10" s="178" customFormat="1" ht="21.75">
      <c r="A699" s="345"/>
      <c r="B699" s="220"/>
      <c r="C699" s="218"/>
      <c r="D699" s="218" t="s">
        <v>289</v>
      </c>
      <c r="E699" s="220">
        <v>4</v>
      </c>
      <c r="F699" s="220">
        <v>381</v>
      </c>
      <c r="G699" s="220">
        <f t="shared" si="39"/>
        <v>1524</v>
      </c>
      <c r="H699" s="220"/>
      <c r="I699" s="220"/>
      <c r="J699" s="220"/>
    </row>
    <row r="700" spans="1:10" s="178" customFormat="1" ht="21.75">
      <c r="A700" s="345"/>
      <c r="B700" s="220" t="s">
        <v>3358</v>
      </c>
      <c r="C700" s="218" t="s">
        <v>229</v>
      </c>
      <c r="D700" s="218" t="s">
        <v>276</v>
      </c>
      <c r="E700" s="220">
        <v>1</v>
      </c>
      <c r="F700" s="220">
        <f>SUM(F701:F702)</f>
        <v>376</v>
      </c>
      <c r="G700" s="220">
        <f t="shared" si="39"/>
        <v>376</v>
      </c>
      <c r="H700" s="220" t="s">
        <v>3066</v>
      </c>
      <c r="I700" s="384" t="s">
        <v>3454</v>
      </c>
      <c r="J700" s="220"/>
    </row>
    <row r="701" spans="1:10" s="178" customFormat="1" ht="21.75">
      <c r="A701" s="345"/>
      <c r="B701" s="220"/>
      <c r="C701" s="218"/>
      <c r="D701" s="218" t="s">
        <v>626</v>
      </c>
      <c r="E701" s="220">
        <v>1</v>
      </c>
      <c r="F701" s="220">
        <v>1</v>
      </c>
      <c r="G701" s="220">
        <f t="shared" si="39"/>
        <v>1</v>
      </c>
      <c r="H701" s="220"/>
      <c r="I701" s="220"/>
      <c r="J701" s="220"/>
    </row>
    <row r="702" spans="1:10" s="178" customFormat="1" ht="21.75">
      <c r="A702" s="345"/>
      <c r="B702" s="220"/>
      <c r="C702" s="218"/>
      <c r="D702" s="218" t="s">
        <v>289</v>
      </c>
      <c r="E702" s="220">
        <v>1</v>
      </c>
      <c r="F702" s="220">
        <v>375</v>
      </c>
      <c r="G702" s="220">
        <f t="shared" si="39"/>
        <v>375</v>
      </c>
      <c r="H702" s="220"/>
      <c r="I702" s="220"/>
      <c r="J702" s="220"/>
    </row>
    <row r="703" spans="1:10" s="178" customFormat="1" ht="21.75">
      <c r="A703" s="345"/>
      <c r="B703" s="220" t="s">
        <v>245</v>
      </c>
      <c r="C703" s="218" t="s">
        <v>244</v>
      </c>
      <c r="D703" s="218" t="s">
        <v>289</v>
      </c>
      <c r="E703" s="220">
        <v>2</v>
      </c>
      <c r="F703" s="220">
        <v>84</v>
      </c>
      <c r="G703" s="220">
        <f t="shared" si="39"/>
        <v>168</v>
      </c>
      <c r="H703" s="220" t="s">
        <v>2884</v>
      </c>
      <c r="I703" s="385" t="s">
        <v>3457</v>
      </c>
      <c r="J703" s="220"/>
    </row>
    <row r="704" spans="1:10" s="53" customFormat="1" ht="21" customHeight="1">
      <c r="A704" s="57" t="s">
        <v>370</v>
      </c>
      <c r="B704" s="57"/>
      <c r="C704" s="57"/>
      <c r="D704" s="57" t="s">
        <v>276</v>
      </c>
      <c r="E704" s="58">
        <f>SUM(E705)</f>
        <v>104</v>
      </c>
      <c r="F704" s="58">
        <f>SUM(F707+F722)</f>
        <v>1477</v>
      </c>
      <c r="G704" s="58">
        <f>SUM(G707+G722)</f>
        <v>5346</v>
      </c>
      <c r="I704" s="58"/>
      <c r="J704" s="58"/>
    </row>
    <row r="705" spans="1:10" s="53" customFormat="1" ht="21" customHeight="1">
      <c r="A705" s="57"/>
      <c r="B705" s="57"/>
      <c r="C705" s="57"/>
      <c r="D705" s="57" t="s">
        <v>626</v>
      </c>
      <c r="E705" s="58">
        <f>SUM(E707+E723)</f>
        <v>104</v>
      </c>
      <c r="F705" s="58">
        <f>SUM(F707+F723)</f>
        <v>108</v>
      </c>
      <c r="G705" s="58">
        <f>SUM(G707+G723)</f>
        <v>502</v>
      </c>
      <c r="I705" s="58"/>
      <c r="J705" s="58"/>
    </row>
    <row r="706" spans="1:10" s="53" customFormat="1" ht="21" customHeight="1">
      <c r="A706" s="57"/>
      <c r="B706" s="57"/>
      <c r="C706" s="57"/>
      <c r="D706" s="57" t="s">
        <v>289</v>
      </c>
      <c r="E706" s="59"/>
      <c r="F706" s="58">
        <f>SUM(F724)</f>
        <v>1369</v>
      </c>
      <c r="G706" s="58">
        <f>SUM(G724)</f>
        <v>4844</v>
      </c>
      <c r="I706" s="58"/>
      <c r="J706" s="58"/>
    </row>
    <row r="707" spans="1:10" s="277" customFormat="1" ht="21">
      <c r="A707" s="346" t="s">
        <v>2805</v>
      </c>
      <c r="B707" s="347"/>
      <c r="C707" s="346"/>
      <c r="D707" s="346" t="s">
        <v>626</v>
      </c>
      <c r="E707" s="347">
        <f>SUM(E708:E721)</f>
        <v>54</v>
      </c>
      <c r="F707" s="347">
        <f>SUM(F708:F721)</f>
        <v>107</v>
      </c>
      <c r="G707" s="348">
        <f>SUM(G708:G721)</f>
        <v>498</v>
      </c>
      <c r="H707" s="349"/>
      <c r="I707" s="348"/>
      <c r="J707" s="348"/>
    </row>
    <row r="708" spans="1:10" s="178" customFormat="1" ht="21.75">
      <c r="A708" s="345"/>
      <c r="B708" s="220" t="s">
        <v>1299</v>
      </c>
      <c r="C708" s="218" t="s">
        <v>1298</v>
      </c>
      <c r="D708" s="218" t="s">
        <v>626</v>
      </c>
      <c r="E708" s="220">
        <v>4</v>
      </c>
      <c r="F708" s="220">
        <v>22</v>
      </c>
      <c r="G708" s="220">
        <f aca="true" t="shared" si="40" ref="G708:G721">SUM(E708*F708)</f>
        <v>88</v>
      </c>
      <c r="H708" s="220" t="s">
        <v>2960</v>
      </c>
      <c r="I708" s="384" t="s">
        <v>3911</v>
      </c>
      <c r="J708" s="220"/>
    </row>
    <row r="709" spans="1:10" s="178" customFormat="1" ht="21.75">
      <c r="A709" s="345"/>
      <c r="B709" s="220" t="s">
        <v>1606</v>
      </c>
      <c r="C709" s="218" t="s">
        <v>1605</v>
      </c>
      <c r="D709" s="218" t="s">
        <v>626</v>
      </c>
      <c r="E709" s="220">
        <v>4</v>
      </c>
      <c r="F709" s="220">
        <v>5</v>
      </c>
      <c r="G709" s="220">
        <f t="shared" si="40"/>
        <v>20</v>
      </c>
      <c r="H709" s="220" t="s">
        <v>2883</v>
      </c>
      <c r="I709" s="384" t="s">
        <v>3458</v>
      </c>
      <c r="J709" s="220"/>
    </row>
    <row r="710" spans="1:10" s="178" customFormat="1" ht="21.75">
      <c r="A710" s="345"/>
      <c r="B710" s="220" t="s">
        <v>1604</v>
      </c>
      <c r="C710" s="218" t="s">
        <v>1603</v>
      </c>
      <c r="D710" s="218" t="s">
        <v>626</v>
      </c>
      <c r="E710" s="220">
        <v>2</v>
      </c>
      <c r="F710" s="220">
        <v>5</v>
      </c>
      <c r="G710" s="220">
        <f t="shared" si="40"/>
        <v>10</v>
      </c>
      <c r="H710" s="220" t="s">
        <v>2884</v>
      </c>
      <c r="I710" s="384" t="s">
        <v>3458</v>
      </c>
      <c r="J710" s="220"/>
    </row>
    <row r="711" spans="1:10" s="178" customFormat="1" ht="21.75">
      <c r="A711" s="345"/>
      <c r="B711" s="220" t="s">
        <v>1602</v>
      </c>
      <c r="C711" s="218" t="s">
        <v>1601</v>
      </c>
      <c r="D711" s="218" t="s">
        <v>626</v>
      </c>
      <c r="E711" s="220">
        <v>4</v>
      </c>
      <c r="F711" s="220">
        <v>4</v>
      </c>
      <c r="G711" s="220">
        <f t="shared" si="40"/>
        <v>16</v>
      </c>
      <c r="H711" s="220" t="s">
        <v>2883</v>
      </c>
      <c r="I711" s="384" t="s">
        <v>3458</v>
      </c>
      <c r="J711" s="220"/>
    </row>
    <row r="712" spans="1:10" s="178" customFormat="1" ht="21.75">
      <c r="A712" s="345"/>
      <c r="B712" s="220" t="s">
        <v>1600</v>
      </c>
      <c r="C712" s="218" t="s">
        <v>237</v>
      </c>
      <c r="D712" s="218" t="s">
        <v>626</v>
      </c>
      <c r="E712" s="220">
        <v>2</v>
      </c>
      <c r="F712" s="220">
        <v>16</v>
      </c>
      <c r="G712" s="220">
        <f t="shared" si="40"/>
        <v>32</v>
      </c>
      <c r="H712" s="220" t="s">
        <v>3152</v>
      </c>
      <c r="I712" s="384" t="s">
        <v>3453</v>
      </c>
      <c r="J712" s="220"/>
    </row>
    <row r="713" spans="1:10" s="178" customFormat="1" ht="21.75">
      <c r="A713" s="345"/>
      <c r="B713" s="220" t="s">
        <v>3378</v>
      </c>
      <c r="C713" s="218" t="s">
        <v>3377</v>
      </c>
      <c r="D713" s="218" t="s">
        <v>626</v>
      </c>
      <c r="E713" s="220">
        <v>4</v>
      </c>
      <c r="F713" s="220">
        <v>2</v>
      </c>
      <c r="G713" s="220">
        <f t="shared" si="40"/>
        <v>8</v>
      </c>
      <c r="H713" s="220" t="s">
        <v>2883</v>
      </c>
      <c r="I713" s="384" t="s">
        <v>3459</v>
      </c>
      <c r="J713" s="220"/>
    </row>
    <row r="714" spans="1:10" s="178" customFormat="1" ht="21.75">
      <c r="A714" s="345"/>
      <c r="B714" s="220" t="s">
        <v>2287</v>
      </c>
      <c r="C714" s="218" t="s">
        <v>2286</v>
      </c>
      <c r="D714" s="218" t="s">
        <v>626</v>
      </c>
      <c r="E714" s="220">
        <v>4</v>
      </c>
      <c r="F714" s="220">
        <v>3</v>
      </c>
      <c r="G714" s="220">
        <f t="shared" si="40"/>
        <v>12</v>
      </c>
      <c r="H714" s="220" t="s">
        <v>2883</v>
      </c>
      <c r="I714" s="384" t="s">
        <v>3458</v>
      </c>
      <c r="J714" s="220"/>
    </row>
    <row r="715" spans="1:10" s="178" customFormat="1" ht="21.75">
      <c r="A715" s="345"/>
      <c r="B715" s="220" t="s">
        <v>2285</v>
      </c>
      <c r="C715" s="218" t="s">
        <v>2284</v>
      </c>
      <c r="D715" s="218" t="s">
        <v>626</v>
      </c>
      <c r="E715" s="220">
        <v>4</v>
      </c>
      <c r="F715" s="220">
        <v>3</v>
      </c>
      <c r="G715" s="220">
        <f t="shared" si="40"/>
        <v>12</v>
      </c>
      <c r="H715" s="220" t="s">
        <v>2883</v>
      </c>
      <c r="I715" s="384" t="s">
        <v>3459</v>
      </c>
      <c r="J715" s="220"/>
    </row>
    <row r="716" spans="1:10" s="178" customFormat="1" ht="21.75">
      <c r="A716" s="345"/>
      <c r="B716" s="220" t="s">
        <v>2283</v>
      </c>
      <c r="C716" s="218" t="s">
        <v>2282</v>
      </c>
      <c r="D716" s="218" t="s">
        <v>626</v>
      </c>
      <c r="E716" s="220">
        <v>2</v>
      </c>
      <c r="F716" s="220">
        <v>3</v>
      </c>
      <c r="G716" s="220">
        <f t="shared" si="40"/>
        <v>6</v>
      </c>
      <c r="H716" s="220" t="s">
        <v>3152</v>
      </c>
      <c r="I716" s="384" t="s">
        <v>3458</v>
      </c>
      <c r="J716" s="220"/>
    </row>
    <row r="717" spans="1:10" s="178" customFormat="1" ht="21.75">
      <c r="A717" s="345"/>
      <c r="B717" s="220" t="s">
        <v>3376</v>
      </c>
      <c r="C717" s="218" t="s">
        <v>3375</v>
      </c>
      <c r="D717" s="218" t="s">
        <v>626</v>
      </c>
      <c r="E717" s="220">
        <v>4</v>
      </c>
      <c r="F717" s="220">
        <v>2</v>
      </c>
      <c r="G717" s="220">
        <f t="shared" si="40"/>
        <v>8</v>
      </c>
      <c r="H717" s="220" t="s">
        <v>2883</v>
      </c>
      <c r="I717" s="384" t="s">
        <v>3459</v>
      </c>
      <c r="J717" s="220"/>
    </row>
    <row r="718" spans="1:10" s="178" customFormat="1" ht="21.75">
      <c r="A718" s="345"/>
      <c r="B718" s="220" t="s">
        <v>3374</v>
      </c>
      <c r="C718" s="218" t="s">
        <v>3373</v>
      </c>
      <c r="D718" s="218" t="s">
        <v>626</v>
      </c>
      <c r="E718" s="220">
        <v>4</v>
      </c>
      <c r="F718" s="220">
        <v>1</v>
      </c>
      <c r="G718" s="220">
        <f t="shared" si="40"/>
        <v>4</v>
      </c>
      <c r="H718" s="220" t="s">
        <v>2883</v>
      </c>
      <c r="I718" s="384" t="s">
        <v>3459</v>
      </c>
      <c r="J718" s="220"/>
    </row>
    <row r="719" spans="1:10" s="178" customFormat="1" ht="21.75">
      <c r="A719" s="345"/>
      <c r="B719" s="220" t="s">
        <v>2665</v>
      </c>
      <c r="C719" s="218" t="s">
        <v>2666</v>
      </c>
      <c r="D719" s="218" t="s">
        <v>626</v>
      </c>
      <c r="E719" s="220">
        <v>2</v>
      </c>
      <c r="F719" s="220">
        <v>4</v>
      </c>
      <c r="G719" s="220">
        <f t="shared" si="40"/>
        <v>8</v>
      </c>
      <c r="H719" s="220" t="s">
        <v>3152</v>
      </c>
      <c r="I719" s="384" t="s">
        <v>3459</v>
      </c>
      <c r="J719" s="220"/>
    </row>
    <row r="720" spans="1:10" s="178" customFormat="1" ht="21.75">
      <c r="A720" s="345"/>
      <c r="B720" s="220" t="s">
        <v>236</v>
      </c>
      <c r="C720" s="218" t="s">
        <v>235</v>
      </c>
      <c r="D720" s="218" t="s">
        <v>626</v>
      </c>
      <c r="E720" s="220">
        <v>4</v>
      </c>
      <c r="F720" s="220">
        <v>16</v>
      </c>
      <c r="G720" s="220">
        <f t="shared" si="40"/>
        <v>64</v>
      </c>
      <c r="H720" s="220" t="s">
        <v>3132</v>
      </c>
      <c r="I720" s="384" t="s">
        <v>3453</v>
      </c>
      <c r="J720" s="220"/>
    </row>
    <row r="721" spans="1:10" s="178" customFormat="1" ht="21.75">
      <c r="A721" s="345"/>
      <c r="B721" s="220" t="s">
        <v>1300</v>
      </c>
      <c r="C721" s="218" t="s">
        <v>629</v>
      </c>
      <c r="D721" s="218" t="s">
        <v>626</v>
      </c>
      <c r="E721" s="220">
        <v>10</v>
      </c>
      <c r="F721" s="220">
        <v>21</v>
      </c>
      <c r="G721" s="220">
        <f t="shared" si="40"/>
        <v>210</v>
      </c>
      <c r="H721" s="220" t="s">
        <v>2886</v>
      </c>
      <c r="I721" s="384" t="s">
        <v>3110</v>
      </c>
      <c r="J721" s="220"/>
    </row>
    <row r="722" spans="1:10" s="277" customFormat="1" ht="21">
      <c r="A722" s="346" t="s">
        <v>2807</v>
      </c>
      <c r="B722" s="347"/>
      <c r="C722" s="346"/>
      <c r="D722" s="346" t="s">
        <v>276</v>
      </c>
      <c r="E722" s="347">
        <f>SUM(E723)</f>
        <v>50</v>
      </c>
      <c r="F722" s="350">
        <f>SUM(F725:F738,F741:F742)</f>
        <v>1370</v>
      </c>
      <c r="G722" s="350">
        <f>SUM(G725:G738,G741:G742)</f>
        <v>4848</v>
      </c>
      <c r="H722" s="349"/>
      <c r="I722" s="350"/>
      <c r="J722" s="350"/>
    </row>
    <row r="723" spans="1:10" s="277" customFormat="1" ht="21">
      <c r="A723" s="346"/>
      <c r="B723" s="347"/>
      <c r="C723" s="346"/>
      <c r="D723" s="346" t="s">
        <v>626</v>
      </c>
      <c r="E723" s="347">
        <f>SUM(E725:E737,E739,E741:E742)</f>
        <v>50</v>
      </c>
      <c r="F723" s="347">
        <f>SUM(F739)</f>
        <v>1</v>
      </c>
      <c r="G723" s="347">
        <f>SUM(G739)</f>
        <v>4</v>
      </c>
      <c r="H723" s="349"/>
      <c r="I723" s="347"/>
      <c r="J723" s="347"/>
    </row>
    <row r="724" spans="1:10" s="277" customFormat="1" ht="21">
      <c r="A724" s="346"/>
      <c r="B724" s="347"/>
      <c r="C724" s="346"/>
      <c r="D724" s="346" t="s">
        <v>289</v>
      </c>
      <c r="E724" s="347"/>
      <c r="F724" s="350">
        <f>SUM(F725:F737,F740:F742)</f>
        <v>1369</v>
      </c>
      <c r="G724" s="350">
        <f>SUM(G725:G737,G740:G742)</f>
        <v>4844</v>
      </c>
      <c r="H724" s="349"/>
      <c r="I724" s="350"/>
      <c r="J724" s="350"/>
    </row>
    <row r="725" spans="1:10" s="184" customFormat="1" ht="21.75">
      <c r="A725" s="345"/>
      <c r="B725" s="220" t="s">
        <v>2760</v>
      </c>
      <c r="C725" s="218" t="s">
        <v>2759</v>
      </c>
      <c r="D725" s="218" t="s">
        <v>289</v>
      </c>
      <c r="E725" s="220">
        <v>4</v>
      </c>
      <c r="F725" s="220">
        <v>192</v>
      </c>
      <c r="G725" s="220">
        <f aca="true" t="shared" si="41" ref="G725:G742">SUM(E725*F725)</f>
        <v>768</v>
      </c>
      <c r="H725" s="220" t="s">
        <v>3126</v>
      </c>
      <c r="I725" s="385" t="s">
        <v>3457</v>
      </c>
      <c r="J725" s="220"/>
    </row>
    <row r="726" spans="1:10" s="178" customFormat="1" ht="21.75">
      <c r="A726" s="345"/>
      <c r="B726" s="220" t="s">
        <v>180</v>
      </c>
      <c r="C726" s="218" t="s">
        <v>179</v>
      </c>
      <c r="D726" s="218" t="s">
        <v>289</v>
      </c>
      <c r="E726" s="220">
        <v>4</v>
      </c>
      <c r="F726" s="220">
        <v>7</v>
      </c>
      <c r="G726" s="220">
        <f t="shared" si="41"/>
        <v>28</v>
      </c>
      <c r="H726" s="220" t="s">
        <v>2883</v>
      </c>
      <c r="I726" s="384" t="s">
        <v>3910</v>
      </c>
      <c r="J726" s="220"/>
    </row>
    <row r="727" spans="1:10" s="178" customFormat="1" ht="21.75">
      <c r="A727" s="345"/>
      <c r="B727" s="220" t="s">
        <v>584</v>
      </c>
      <c r="C727" s="218" t="s">
        <v>583</v>
      </c>
      <c r="D727" s="218" t="s">
        <v>289</v>
      </c>
      <c r="E727" s="220">
        <v>4</v>
      </c>
      <c r="F727" s="220">
        <v>59</v>
      </c>
      <c r="G727" s="220">
        <f t="shared" si="41"/>
        <v>236</v>
      </c>
      <c r="H727" s="220" t="s">
        <v>2883</v>
      </c>
      <c r="I727" s="384" t="s">
        <v>3910</v>
      </c>
      <c r="J727" s="220"/>
    </row>
    <row r="728" spans="1:10" s="178" customFormat="1" ht="21.75">
      <c r="A728" s="345"/>
      <c r="B728" s="220" t="s">
        <v>1640</v>
      </c>
      <c r="C728" s="218" t="s">
        <v>1641</v>
      </c>
      <c r="D728" s="218" t="s">
        <v>289</v>
      </c>
      <c r="E728" s="220">
        <v>4</v>
      </c>
      <c r="F728" s="220">
        <v>49</v>
      </c>
      <c r="G728" s="220">
        <f t="shared" si="41"/>
        <v>196</v>
      </c>
      <c r="H728" s="220" t="s">
        <v>2883</v>
      </c>
      <c r="I728" s="384" t="s">
        <v>3910</v>
      </c>
      <c r="J728" s="220"/>
    </row>
    <row r="729" spans="1:10" s="178" customFormat="1" ht="21.75">
      <c r="A729" s="345"/>
      <c r="B729" s="220" t="s">
        <v>724</v>
      </c>
      <c r="C729" s="218" t="s">
        <v>723</v>
      </c>
      <c r="D729" s="218" t="s">
        <v>289</v>
      </c>
      <c r="E729" s="220">
        <v>4</v>
      </c>
      <c r="F729" s="220">
        <v>14</v>
      </c>
      <c r="G729" s="220">
        <f t="shared" si="41"/>
        <v>56</v>
      </c>
      <c r="H729" s="220" t="s">
        <v>2883</v>
      </c>
      <c r="I729" s="384" t="s">
        <v>3910</v>
      </c>
      <c r="J729" s="220"/>
    </row>
    <row r="730" spans="1:10" s="178" customFormat="1" ht="21.75">
      <c r="A730" s="345"/>
      <c r="B730" s="220" t="s">
        <v>856</v>
      </c>
      <c r="C730" s="218" t="s">
        <v>855</v>
      </c>
      <c r="D730" s="218" t="s">
        <v>289</v>
      </c>
      <c r="E730" s="220">
        <v>4</v>
      </c>
      <c r="F730" s="220">
        <v>358</v>
      </c>
      <c r="G730" s="220">
        <f t="shared" si="41"/>
        <v>1432</v>
      </c>
      <c r="H730" s="220" t="s">
        <v>2883</v>
      </c>
      <c r="I730" s="384" t="s">
        <v>3910</v>
      </c>
      <c r="J730" s="220"/>
    </row>
    <row r="731" spans="1:10" s="178" customFormat="1" ht="21.75">
      <c r="A731" s="345"/>
      <c r="B731" s="220" t="s">
        <v>1297</v>
      </c>
      <c r="C731" s="218" t="s">
        <v>1296</v>
      </c>
      <c r="D731" s="218" t="s">
        <v>289</v>
      </c>
      <c r="E731" s="220">
        <v>4</v>
      </c>
      <c r="F731" s="220">
        <v>19</v>
      </c>
      <c r="G731" s="220">
        <f t="shared" si="41"/>
        <v>76</v>
      </c>
      <c r="H731" s="220" t="s">
        <v>2883</v>
      </c>
      <c r="I731" s="384" t="s">
        <v>3910</v>
      </c>
      <c r="J731" s="220"/>
    </row>
    <row r="732" spans="1:10" s="178" customFormat="1" ht="21.75">
      <c r="A732" s="345"/>
      <c r="B732" s="220" t="s">
        <v>854</v>
      </c>
      <c r="C732" s="218" t="s">
        <v>853</v>
      </c>
      <c r="D732" s="218" t="s">
        <v>289</v>
      </c>
      <c r="E732" s="220">
        <v>4</v>
      </c>
      <c r="F732" s="220">
        <v>100</v>
      </c>
      <c r="G732" s="220">
        <f t="shared" si="41"/>
        <v>400</v>
      </c>
      <c r="H732" s="220" t="s">
        <v>3132</v>
      </c>
      <c r="I732" s="384" t="s">
        <v>3910</v>
      </c>
      <c r="J732" s="220"/>
    </row>
    <row r="733" spans="1:10" s="178" customFormat="1" ht="21.75">
      <c r="A733" s="345"/>
      <c r="B733" s="220" t="s">
        <v>2667</v>
      </c>
      <c r="C733" s="218" t="s">
        <v>2668</v>
      </c>
      <c r="D733" s="218" t="s">
        <v>289</v>
      </c>
      <c r="E733" s="220">
        <v>2</v>
      </c>
      <c r="F733" s="220">
        <v>90</v>
      </c>
      <c r="G733" s="220">
        <f t="shared" si="41"/>
        <v>180</v>
      </c>
      <c r="H733" s="220" t="s">
        <v>2884</v>
      </c>
      <c r="I733" s="384" t="s">
        <v>3910</v>
      </c>
      <c r="J733" s="220"/>
    </row>
    <row r="734" spans="1:10" s="178" customFormat="1" ht="21.75">
      <c r="A734" s="345"/>
      <c r="B734" s="220" t="s">
        <v>3080</v>
      </c>
      <c r="C734" s="218" t="s">
        <v>3079</v>
      </c>
      <c r="D734" s="218" t="s">
        <v>289</v>
      </c>
      <c r="E734" s="220">
        <v>0</v>
      </c>
      <c r="F734" s="220">
        <v>12</v>
      </c>
      <c r="G734" s="220">
        <f t="shared" si="41"/>
        <v>0</v>
      </c>
      <c r="H734" s="220" t="s">
        <v>3372</v>
      </c>
      <c r="I734" s="384" t="s">
        <v>3910</v>
      </c>
      <c r="J734" s="220"/>
    </row>
    <row r="735" spans="1:10" s="178" customFormat="1" ht="21.75">
      <c r="A735" s="345"/>
      <c r="B735" s="220" t="s">
        <v>3078</v>
      </c>
      <c r="C735" s="218" t="s">
        <v>723</v>
      </c>
      <c r="D735" s="218" t="s">
        <v>289</v>
      </c>
      <c r="E735" s="220">
        <v>4</v>
      </c>
      <c r="F735" s="220">
        <v>235</v>
      </c>
      <c r="G735" s="220">
        <f t="shared" si="41"/>
        <v>940</v>
      </c>
      <c r="H735" s="220" t="s">
        <v>2960</v>
      </c>
      <c r="I735" s="384" t="s">
        <v>3910</v>
      </c>
      <c r="J735" s="220"/>
    </row>
    <row r="736" spans="1:10" s="178" customFormat="1" ht="21.75">
      <c r="A736" s="345"/>
      <c r="B736" s="220" t="s">
        <v>3077</v>
      </c>
      <c r="C736" s="218" t="s">
        <v>639</v>
      </c>
      <c r="D736" s="218" t="s">
        <v>289</v>
      </c>
      <c r="E736" s="220">
        <v>2</v>
      </c>
      <c r="F736" s="220">
        <v>18</v>
      </c>
      <c r="G736" s="220">
        <f t="shared" si="41"/>
        <v>36</v>
      </c>
      <c r="H736" s="220" t="s">
        <v>3035</v>
      </c>
      <c r="I736" s="384" t="s">
        <v>3910</v>
      </c>
      <c r="J736" s="220"/>
    </row>
    <row r="737" spans="1:10" s="178" customFormat="1" ht="21.75">
      <c r="A737" s="345"/>
      <c r="B737" s="220" t="s">
        <v>3371</v>
      </c>
      <c r="C737" s="218" t="s">
        <v>2668</v>
      </c>
      <c r="D737" s="218" t="s">
        <v>289</v>
      </c>
      <c r="E737" s="220">
        <v>2</v>
      </c>
      <c r="F737" s="220">
        <v>52</v>
      </c>
      <c r="G737" s="220">
        <f t="shared" si="41"/>
        <v>104</v>
      </c>
      <c r="H737" s="220" t="s">
        <v>2981</v>
      </c>
      <c r="I737" s="384" t="s">
        <v>3910</v>
      </c>
      <c r="J737" s="220"/>
    </row>
    <row r="738" spans="1:10" s="178" customFormat="1" ht="21.75">
      <c r="A738" s="345"/>
      <c r="B738" s="220" t="s">
        <v>3370</v>
      </c>
      <c r="C738" s="218" t="s">
        <v>179</v>
      </c>
      <c r="D738" s="218" t="s">
        <v>276</v>
      </c>
      <c r="E738" s="220">
        <v>4</v>
      </c>
      <c r="F738" s="220">
        <f>SUM(F739:F740)</f>
        <v>33</v>
      </c>
      <c r="G738" s="220">
        <f t="shared" si="41"/>
        <v>132</v>
      </c>
      <c r="H738" s="220" t="s">
        <v>2960</v>
      </c>
      <c r="I738" s="384" t="s">
        <v>3910</v>
      </c>
      <c r="J738" s="220"/>
    </row>
    <row r="739" spans="1:10" s="178" customFormat="1" ht="21.75">
      <c r="A739" s="345"/>
      <c r="B739" s="220"/>
      <c r="C739" s="218"/>
      <c r="D739" s="218" t="s">
        <v>626</v>
      </c>
      <c r="E739" s="220">
        <v>4</v>
      </c>
      <c r="F739" s="220">
        <v>1</v>
      </c>
      <c r="G739" s="220">
        <f t="shared" si="41"/>
        <v>4</v>
      </c>
      <c r="H739" s="220"/>
      <c r="I739" s="220"/>
      <c r="J739" s="220"/>
    </row>
    <row r="740" spans="1:10" s="178" customFormat="1" ht="21.75">
      <c r="A740" s="345"/>
      <c r="B740" s="220"/>
      <c r="C740" s="218"/>
      <c r="D740" s="218" t="s">
        <v>289</v>
      </c>
      <c r="E740" s="220">
        <v>4</v>
      </c>
      <c r="F740" s="220">
        <v>32</v>
      </c>
      <c r="G740" s="220">
        <f t="shared" si="41"/>
        <v>128</v>
      </c>
      <c r="H740" s="220"/>
      <c r="I740" s="220"/>
      <c r="J740" s="220"/>
    </row>
    <row r="741" spans="1:10" s="178" customFormat="1" ht="21.75">
      <c r="A741" s="345"/>
      <c r="B741" s="220" t="s">
        <v>780</v>
      </c>
      <c r="C741" s="218" t="s">
        <v>779</v>
      </c>
      <c r="D741" s="218" t="s">
        <v>289</v>
      </c>
      <c r="E741" s="220">
        <v>2</v>
      </c>
      <c r="F741" s="220">
        <v>48</v>
      </c>
      <c r="G741" s="220">
        <f t="shared" si="41"/>
        <v>96</v>
      </c>
      <c r="H741" s="220" t="s">
        <v>2993</v>
      </c>
      <c r="I741" s="384" t="s">
        <v>3910</v>
      </c>
      <c r="J741" s="220"/>
    </row>
    <row r="742" spans="1:10" s="178" customFormat="1" ht="21.75">
      <c r="A742" s="345"/>
      <c r="B742" s="220" t="s">
        <v>245</v>
      </c>
      <c r="C742" s="218" t="s">
        <v>244</v>
      </c>
      <c r="D742" s="218" t="s">
        <v>289</v>
      </c>
      <c r="E742" s="220">
        <v>2</v>
      </c>
      <c r="F742" s="220">
        <v>84</v>
      </c>
      <c r="G742" s="220">
        <f t="shared" si="41"/>
        <v>168</v>
      </c>
      <c r="H742" s="220" t="s">
        <v>2884</v>
      </c>
      <c r="I742" s="385" t="s">
        <v>3457</v>
      </c>
      <c r="J742" s="220"/>
    </row>
    <row r="743" spans="1:10" s="53" customFormat="1" ht="21" customHeight="1">
      <c r="A743" s="57" t="s">
        <v>372</v>
      </c>
      <c r="B743" s="57"/>
      <c r="C743" s="57"/>
      <c r="D743" s="57" t="s">
        <v>276</v>
      </c>
      <c r="E743" s="58">
        <f>SUM(E744)</f>
        <v>55</v>
      </c>
      <c r="F743" s="58">
        <f>SUM(F746+F753)</f>
        <v>1215</v>
      </c>
      <c r="G743" s="58">
        <f>SUM(G746+G753)</f>
        <v>3649</v>
      </c>
      <c r="I743" s="58"/>
      <c r="J743" s="58"/>
    </row>
    <row r="744" spans="1:10" s="53" customFormat="1" ht="21" customHeight="1">
      <c r="A744" s="57"/>
      <c r="B744" s="57"/>
      <c r="C744" s="57"/>
      <c r="D744" s="57" t="s">
        <v>626</v>
      </c>
      <c r="E744" s="58">
        <f>SUM(E746+E754)</f>
        <v>55</v>
      </c>
      <c r="F744" s="58">
        <f>SUM(F746+F754)</f>
        <v>30</v>
      </c>
      <c r="G744" s="58">
        <f>SUM(G746+G754)</f>
        <v>116</v>
      </c>
      <c r="I744" s="58"/>
      <c r="J744" s="58"/>
    </row>
    <row r="745" spans="1:10" s="53" customFormat="1" ht="21" customHeight="1">
      <c r="A745" s="57"/>
      <c r="B745" s="57"/>
      <c r="C745" s="57"/>
      <c r="D745" s="57" t="s">
        <v>289</v>
      </c>
      <c r="E745" s="59"/>
      <c r="F745" s="58">
        <f>SUM(F755)</f>
        <v>1185</v>
      </c>
      <c r="G745" s="58">
        <f>SUM(G755)</f>
        <v>3533</v>
      </c>
      <c r="I745" s="58"/>
      <c r="J745" s="58"/>
    </row>
    <row r="746" spans="1:10" s="277" customFormat="1" ht="21">
      <c r="A746" s="346" t="s">
        <v>2805</v>
      </c>
      <c r="B746" s="347"/>
      <c r="C746" s="346"/>
      <c r="D746" s="346" t="s">
        <v>626</v>
      </c>
      <c r="E746" s="347">
        <f>SUM(E747:E752)</f>
        <v>22</v>
      </c>
      <c r="F746" s="347">
        <f>SUM(F747:F752)</f>
        <v>30</v>
      </c>
      <c r="G746" s="347">
        <f>SUM(G747:G752)</f>
        <v>116</v>
      </c>
      <c r="H746" s="349"/>
      <c r="I746" s="347"/>
      <c r="J746" s="347"/>
    </row>
    <row r="747" spans="1:10" s="178" customFormat="1" ht="21.75">
      <c r="A747" s="345"/>
      <c r="B747" s="220" t="s">
        <v>1611</v>
      </c>
      <c r="C747" s="218" t="s">
        <v>242</v>
      </c>
      <c r="D747" s="218" t="s">
        <v>626</v>
      </c>
      <c r="E747" s="220">
        <v>4</v>
      </c>
      <c r="F747" s="220">
        <v>22</v>
      </c>
      <c r="G747" s="220">
        <f aca="true" t="shared" si="42" ref="G747:G752">SUM(E747*F747)</f>
        <v>88</v>
      </c>
      <c r="H747" s="220" t="s">
        <v>2960</v>
      </c>
      <c r="I747" s="384" t="s">
        <v>3453</v>
      </c>
      <c r="J747" s="220"/>
    </row>
    <row r="748" spans="1:10" s="178" customFormat="1" ht="21.75">
      <c r="A748" s="345"/>
      <c r="B748" s="220" t="s">
        <v>1610</v>
      </c>
      <c r="C748" s="218" t="s">
        <v>1609</v>
      </c>
      <c r="D748" s="218" t="s">
        <v>626</v>
      </c>
      <c r="E748" s="220">
        <v>4</v>
      </c>
      <c r="F748" s="220">
        <v>1</v>
      </c>
      <c r="G748" s="220">
        <f t="shared" si="42"/>
        <v>4</v>
      </c>
      <c r="H748" s="220" t="s">
        <v>2883</v>
      </c>
      <c r="I748" s="384" t="s">
        <v>3460</v>
      </c>
      <c r="J748" s="220"/>
    </row>
    <row r="749" spans="1:10" s="178" customFormat="1" ht="21.75">
      <c r="A749" s="345"/>
      <c r="B749" s="220" t="s">
        <v>1608</v>
      </c>
      <c r="C749" s="218" t="s">
        <v>1607</v>
      </c>
      <c r="D749" s="218" t="s">
        <v>626</v>
      </c>
      <c r="E749" s="220">
        <v>4</v>
      </c>
      <c r="F749" s="220">
        <v>1</v>
      </c>
      <c r="G749" s="220">
        <f t="shared" si="42"/>
        <v>4</v>
      </c>
      <c r="H749" s="220" t="s">
        <v>2883</v>
      </c>
      <c r="I749" s="384" t="s">
        <v>3460</v>
      </c>
      <c r="J749" s="220"/>
    </row>
    <row r="750" spans="1:10" s="178" customFormat="1" ht="21.75">
      <c r="A750" s="345"/>
      <c r="B750" s="220" t="s">
        <v>2289</v>
      </c>
      <c r="C750" s="218" t="s">
        <v>2288</v>
      </c>
      <c r="D750" s="218" t="s">
        <v>626</v>
      </c>
      <c r="E750" s="220">
        <v>4</v>
      </c>
      <c r="F750" s="220">
        <v>2</v>
      </c>
      <c r="G750" s="220">
        <f t="shared" si="42"/>
        <v>8</v>
      </c>
      <c r="H750" s="220" t="s">
        <v>2883</v>
      </c>
      <c r="I750" s="384" t="s">
        <v>3460</v>
      </c>
      <c r="J750" s="220"/>
    </row>
    <row r="751" spans="1:10" s="178" customFormat="1" ht="21.75">
      <c r="A751" s="345"/>
      <c r="B751" s="220" t="s">
        <v>2402</v>
      </c>
      <c r="C751" s="218" t="s">
        <v>2401</v>
      </c>
      <c r="D751" s="218" t="s">
        <v>626</v>
      </c>
      <c r="E751" s="220">
        <v>2</v>
      </c>
      <c r="F751" s="220">
        <v>2</v>
      </c>
      <c r="G751" s="220">
        <f t="shared" si="42"/>
        <v>4</v>
      </c>
      <c r="H751" s="220" t="s">
        <v>3152</v>
      </c>
      <c r="I751" s="384" t="s">
        <v>3461</v>
      </c>
      <c r="J751" s="220"/>
    </row>
    <row r="752" spans="1:10" s="178" customFormat="1" ht="21.75">
      <c r="A752" s="345"/>
      <c r="B752" s="220" t="s">
        <v>2751</v>
      </c>
      <c r="C752" s="218" t="s">
        <v>2750</v>
      </c>
      <c r="D752" s="218" t="s">
        <v>626</v>
      </c>
      <c r="E752" s="220">
        <v>4</v>
      </c>
      <c r="F752" s="220">
        <v>2</v>
      </c>
      <c r="G752" s="220">
        <f t="shared" si="42"/>
        <v>8</v>
      </c>
      <c r="H752" s="220" t="s">
        <v>3164</v>
      </c>
      <c r="I752" s="384" t="s">
        <v>3453</v>
      </c>
      <c r="J752" s="220"/>
    </row>
    <row r="753" spans="1:10" s="277" customFormat="1" ht="21">
      <c r="A753" s="346" t="s">
        <v>2807</v>
      </c>
      <c r="B753" s="347"/>
      <c r="C753" s="346"/>
      <c r="D753" s="346" t="s">
        <v>276</v>
      </c>
      <c r="E753" s="347">
        <f>SUM(E754)</f>
        <v>33</v>
      </c>
      <c r="F753" s="350">
        <f>SUM(F756:F766)</f>
        <v>1185</v>
      </c>
      <c r="G753" s="350">
        <f>SUM(G756:G766)</f>
        <v>3533</v>
      </c>
      <c r="H753" s="349"/>
      <c r="I753" s="350"/>
      <c r="J753" s="350"/>
    </row>
    <row r="754" spans="1:10" s="277" customFormat="1" ht="21">
      <c r="A754" s="346"/>
      <c r="B754" s="347"/>
      <c r="C754" s="346"/>
      <c r="D754" s="346" t="s">
        <v>626</v>
      </c>
      <c r="E754" s="347">
        <f>SUM(E756:E766)</f>
        <v>33</v>
      </c>
      <c r="F754" s="350"/>
      <c r="G754" s="350"/>
      <c r="H754" s="349"/>
      <c r="I754" s="350"/>
      <c r="J754" s="350"/>
    </row>
    <row r="755" spans="1:10" s="277" customFormat="1" ht="21">
      <c r="A755" s="346"/>
      <c r="B755" s="347"/>
      <c r="C755" s="346"/>
      <c r="D755" s="346" t="s">
        <v>289</v>
      </c>
      <c r="E755" s="347"/>
      <c r="F755" s="350">
        <f>SUM(F756:F766)</f>
        <v>1185</v>
      </c>
      <c r="G755" s="350">
        <f>SUM(G756:G766)</f>
        <v>3533</v>
      </c>
      <c r="H755" s="349"/>
      <c r="I755" s="350"/>
      <c r="J755" s="350"/>
    </row>
    <row r="756" spans="1:10" s="178" customFormat="1" ht="21.75">
      <c r="A756" s="345"/>
      <c r="B756" s="220" t="s">
        <v>243</v>
      </c>
      <c r="C756" s="218" t="s">
        <v>242</v>
      </c>
      <c r="D756" s="218" t="s">
        <v>289</v>
      </c>
      <c r="E756" s="220">
        <v>4</v>
      </c>
      <c r="F756" s="220">
        <v>20</v>
      </c>
      <c r="G756" s="220">
        <f aca="true" t="shared" si="43" ref="G756:G766">SUM(E756*F756)</f>
        <v>80</v>
      </c>
      <c r="H756" s="220" t="s">
        <v>2883</v>
      </c>
      <c r="I756" s="384" t="s">
        <v>3106</v>
      </c>
      <c r="J756" s="220"/>
    </row>
    <row r="757" spans="1:10" s="178" customFormat="1" ht="21.75">
      <c r="A757" s="345"/>
      <c r="B757" s="220" t="s">
        <v>241</v>
      </c>
      <c r="C757" s="218" t="s">
        <v>240</v>
      </c>
      <c r="D757" s="218" t="s">
        <v>289</v>
      </c>
      <c r="E757" s="220">
        <v>2</v>
      </c>
      <c r="F757" s="220">
        <v>246</v>
      </c>
      <c r="G757" s="220">
        <f t="shared" si="43"/>
        <v>492</v>
      </c>
      <c r="H757" s="220" t="s">
        <v>2887</v>
      </c>
      <c r="I757" s="384" t="s">
        <v>3106</v>
      </c>
      <c r="J757" s="220"/>
    </row>
    <row r="758" spans="1:10" s="178" customFormat="1" ht="21.75">
      <c r="A758" s="345"/>
      <c r="B758" s="220" t="s">
        <v>239</v>
      </c>
      <c r="C758" s="218" t="s">
        <v>238</v>
      </c>
      <c r="D758" s="218" t="s">
        <v>289</v>
      </c>
      <c r="E758" s="220">
        <v>2</v>
      </c>
      <c r="F758" s="220">
        <v>76</v>
      </c>
      <c r="G758" s="220">
        <f t="shared" si="43"/>
        <v>152</v>
      </c>
      <c r="H758" s="220" t="s">
        <v>2884</v>
      </c>
      <c r="I758" s="384" t="s">
        <v>3106</v>
      </c>
      <c r="J758" s="220"/>
    </row>
    <row r="759" spans="1:10" s="178" customFormat="1" ht="21.75">
      <c r="A759" s="345"/>
      <c r="B759" s="220" t="s">
        <v>645</v>
      </c>
      <c r="C759" s="218" t="s">
        <v>646</v>
      </c>
      <c r="D759" s="218" t="s">
        <v>289</v>
      </c>
      <c r="E759" s="220">
        <v>4</v>
      </c>
      <c r="F759" s="220">
        <v>253</v>
      </c>
      <c r="G759" s="220">
        <f t="shared" si="43"/>
        <v>1012</v>
      </c>
      <c r="H759" s="220" t="s">
        <v>2883</v>
      </c>
      <c r="I759" s="384" t="s">
        <v>3106</v>
      </c>
      <c r="J759" s="220"/>
    </row>
    <row r="760" spans="1:10" s="178" customFormat="1" ht="21.75">
      <c r="A760" s="345"/>
      <c r="B760" s="220" t="s">
        <v>2669</v>
      </c>
      <c r="C760" s="218" t="s">
        <v>242</v>
      </c>
      <c r="D760" s="218" t="s">
        <v>289</v>
      </c>
      <c r="E760" s="220">
        <v>4</v>
      </c>
      <c r="F760" s="220">
        <v>85</v>
      </c>
      <c r="G760" s="220">
        <f t="shared" si="43"/>
        <v>340</v>
      </c>
      <c r="H760" s="220" t="s">
        <v>2883</v>
      </c>
      <c r="I760" s="384" t="s">
        <v>3106</v>
      </c>
      <c r="J760" s="220"/>
    </row>
    <row r="761" spans="1:10" s="178" customFormat="1" ht="21.75">
      <c r="A761" s="345"/>
      <c r="B761" s="220" t="s">
        <v>2670</v>
      </c>
      <c r="C761" s="218" t="s">
        <v>240</v>
      </c>
      <c r="D761" s="218" t="s">
        <v>289</v>
      </c>
      <c r="E761" s="220">
        <v>4</v>
      </c>
      <c r="F761" s="220">
        <v>82</v>
      </c>
      <c r="G761" s="220">
        <f t="shared" si="43"/>
        <v>328</v>
      </c>
      <c r="H761" s="220" t="s">
        <v>3369</v>
      </c>
      <c r="I761" s="384" t="s">
        <v>3106</v>
      </c>
      <c r="J761" s="220"/>
    </row>
    <row r="762" spans="1:10" s="178" customFormat="1" ht="21.75">
      <c r="A762" s="345"/>
      <c r="B762" s="220" t="s">
        <v>3368</v>
      </c>
      <c r="C762" s="218" t="s">
        <v>242</v>
      </c>
      <c r="D762" s="218" t="s">
        <v>289</v>
      </c>
      <c r="E762" s="220">
        <v>4</v>
      </c>
      <c r="F762" s="220">
        <v>55</v>
      </c>
      <c r="G762" s="220">
        <f t="shared" si="43"/>
        <v>220</v>
      </c>
      <c r="H762" s="220" t="s">
        <v>2960</v>
      </c>
      <c r="I762" s="384" t="s">
        <v>3106</v>
      </c>
      <c r="J762" s="220"/>
    </row>
    <row r="763" spans="1:10" s="178" customFormat="1" ht="21.75">
      <c r="A763" s="345"/>
      <c r="B763" s="220" t="s">
        <v>3367</v>
      </c>
      <c r="C763" s="218" t="s">
        <v>240</v>
      </c>
      <c r="D763" s="218" t="s">
        <v>289</v>
      </c>
      <c r="E763" s="220">
        <v>1</v>
      </c>
      <c r="F763" s="220">
        <v>55</v>
      </c>
      <c r="G763" s="220">
        <f t="shared" si="43"/>
        <v>55</v>
      </c>
      <c r="H763" s="220" t="s">
        <v>3066</v>
      </c>
      <c r="I763" s="384" t="s">
        <v>3106</v>
      </c>
      <c r="J763" s="220"/>
    </row>
    <row r="764" spans="1:10" s="178" customFormat="1" ht="21.75">
      <c r="A764" s="345"/>
      <c r="B764" s="220" t="s">
        <v>3366</v>
      </c>
      <c r="C764" s="218" t="s">
        <v>238</v>
      </c>
      <c r="D764" s="218" t="s">
        <v>289</v>
      </c>
      <c r="E764" s="220">
        <v>2</v>
      </c>
      <c r="F764" s="220">
        <v>115</v>
      </c>
      <c r="G764" s="220">
        <f t="shared" si="43"/>
        <v>230</v>
      </c>
      <c r="H764" s="220" t="s">
        <v>2981</v>
      </c>
      <c r="I764" s="384" t="s">
        <v>3106</v>
      </c>
      <c r="J764" s="220"/>
    </row>
    <row r="765" spans="1:10" s="178" customFormat="1" ht="21.75">
      <c r="A765" s="345"/>
      <c r="B765" s="220" t="s">
        <v>3365</v>
      </c>
      <c r="C765" s="218" t="s">
        <v>646</v>
      </c>
      <c r="D765" s="218" t="s">
        <v>289</v>
      </c>
      <c r="E765" s="220">
        <v>4</v>
      </c>
      <c r="F765" s="220">
        <v>114</v>
      </c>
      <c r="G765" s="220">
        <f t="shared" si="43"/>
        <v>456</v>
      </c>
      <c r="H765" s="220" t="s">
        <v>2960</v>
      </c>
      <c r="I765" s="384" t="s">
        <v>3106</v>
      </c>
      <c r="J765" s="220"/>
    </row>
    <row r="766" spans="1:10" s="178" customFormat="1" ht="21.75">
      <c r="A766" s="345"/>
      <c r="B766" s="220" t="s">
        <v>245</v>
      </c>
      <c r="C766" s="218" t="s">
        <v>244</v>
      </c>
      <c r="D766" s="218" t="s">
        <v>289</v>
      </c>
      <c r="E766" s="220">
        <v>2</v>
      </c>
      <c r="F766" s="220">
        <v>84</v>
      </c>
      <c r="G766" s="220">
        <f t="shared" si="43"/>
        <v>168</v>
      </c>
      <c r="H766" s="220" t="s">
        <v>2884</v>
      </c>
      <c r="I766" s="385" t="s">
        <v>3457</v>
      </c>
      <c r="J766" s="220"/>
    </row>
    <row r="767" spans="1:10" s="194" customFormat="1" ht="21" customHeight="1" hidden="1">
      <c r="A767" s="129" t="s">
        <v>371</v>
      </c>
      <c r="B767" s="129"/>
      <c r="C767" s="129"/>
      <c r="D767" s="129" t="s">
        <v>276</v>
      </c>
      <c r="E767" s="130"/>
      <c r="F767" s="130"/>
      <c r="G767" s="130"/>
      <c r="I767" s="130"/>
      <c r="J767" s="130"/>
    </row>
    <row r="768" spans="1:10" s="194" customFormat="1" ht="21" customHeight="1" hidden="1">
      <c r="A768" s="129"/>
      <c r="B768" s="129"/>
      <c r="C768" s="129"/>
      <c r="D768" s="129" t="s">
        <v>626</v>
      </c>
      <c r="E768" s="130"/>
      <c r="F768" s="130"/>
      <c r="G768" s="130"/>
      <c r="I768" s="130"/>
      <c r="J768" s="130"/>
    </row>
    <row r="769" spans="1:10" s="194" customFormat="1" ht="21" customHeight="1" hidden="1">
      <c r="A769" s="129"/>
      <c r="B769" s="129"/>
      <c r="C769" s="129"/>
      <c r="D769" s="129" t="s">
        <v>289</v>
      </c>
      <c r="E769" s="195"/>
      <c r="F769" s="130"/>
      <c r="G769" s="130"/>
      <c r="I769" s="130"/>
      <c r="J769" s="130"/>
    </row>
    <row r="770" spans="1:10" s="192" customFormat="1" ht="21.75" hidden="1">
      <c r="A770" s="189"/>
      <c r="B770" s="190"/>
      <c r="C770" s="189"/>
      <c r="D770" s="189"/>
      <c r="E770" s="190"/>
      <c r="F770" s="191"/>
      <c r="G770" s="193"/>
      <c r="I770" s="193"/>
      <c r="J770" s="193"/>
    </row>
    <row r="771" spans="1:10" s="192" customFormat="1" ht="21.75" hidden="1">
      <c r="A771" s="189"/>
      <c r="B771" s="190"/>
      <c r="C771" s="189"/>
      <c r="D771" s="189"/>
      <c r="E771" s="190"/>
      <c r="F771" s="191"/>
      <c r="G771" s="193"/>
      <c r="I771" s="193"/>
      <c r="J771" s="193"/>
    </row>
    <row r="772" spans="1:10" s="53" customFormat="1" ht="21" customHeight="1">
      <c r="A772" s="40" t="s">
        <v>613</v>
      </c>
      <c r="B772" s="40"/>
      <c r="C772" s="40"/>
      <c r="D772" s="40" t="s">
        <v>276</v>
      </c>
      <c r="E772" s="52">
        <f>SUM(E773)</f>
        <v>380</v>
      </c>
      <c r="F772" s="52">
        <f aca="true" t="shared" si="44" ref="F772:G774">SUM(F775,F790,F807,F823,F841,F847,F865,F880)</f>
        <v>2465</v>
      </c>
      <c r="G772" s="52">
        <f t="shared" si="44"/>
        <v>9388</v>
      </c>
      <c r="I772" s="52"/>
      <c r="J772" s="52"/>
    </row>
    <row r="773" spans="1:10" s="53" customFormat="1" ht="21" customHeight="1">
      <c r="A773" s="40"/>
      <c r="B773" s="40"/>
      <c r="C773" s="40"/>
      <c r="D773" s="40" t="s">
        <v>613</v>
      </c>
      <c r="E773" s="52">
        <f>SUM(E776,E791,E808,E824,E842,E848,E866,E881)</f>
        <v>380</v>
      </c>
      <c r="F773" s="52">
        <f t="shared" si="44"/>
        <v>2465</v>
      </c>
      <c r="G773" s="52">
        <f t="shared" si="44"/>
        <v>9388</v>
      </c>
      <c r="I773" s="52"/>
      <c r="J773" s="52"/>
    </row>
    <row r="774" spans="1:10" s="53" customFormat="1" ht="21" customHeight="1">
      <c r="A774" s="41"/>
      <c r="B774" s="41"/>
      <c r="C774" s="41"/>
      <c r="D774" s="41" t="s">
        <v>289</v>
      </c>
      <c r="E774" s="54"/>
      <c r="F774" s="55">
        <f t="shared" si="44"/>
        <v>0</v>
      </c>
      <c r="G774" s="55">
        <f t="shared" si="44"/>
        <v>0</v>
      </c>
      <c r="I774" s="55"/>
      <c r="J774" s="55"/>
    </row>
    <row r="775" spans="1:10" s="53" customFormat="1" ht="21" customHeight="1">
      <c r="A775" s="50" t="s">
        <v>373</v>
      </c>
      <c r="B775" s="50"/>
      <c r="C775" s="50"/>
      <c r="D775" s="50" t="s">
        <v>276</v>
      </c>
      <c r="E775" s="49">
        <f>SUM(E776)</f>
        <v>58</v>
      </c>
      <c r="F775" s="49">
        <f>SUM(F776)</f>
        <v>512</v>
      </c>
      <c r="G775" s="49">
        <f>SUM(G776)</f>
        <v>2188</v>
      </c>
      <c r="I775" s="49"/>
      <c r="J775" s="49"/>
    </row>
    <row r="776" spans="1:10" s="53" customFormat="1" ht="21" customHeight="1">
      <c r="A776" s="50"/>
      <c r="B776" s="50"/>
      <c r="C776" s="50"/>
      <c r="D776" s="50" t="s">
        <v>613</v>
      </c>
      <c r="E776" s="49">
        <f>SUM(E778:E789)</f>
        <v>58</v>
      </c>
      <c r="F776" s="49">
        <f>SUM(F778:F789)</f>
        <v>512</v>
      </c>
      <c r="G776" s="49">
        <f>SUM(G778:G789)</f>
        <v>2188</v>
      </c>
      <c r="I776" s="49"/>
      <c r="J776" s="49"/>
    </row>
    <row r="777" spans="1:10" s="53" customFormat="1" ht="21" customHeight="1">
      <c r="A777" s="50"/>
      <c r="B777" s="50"/>
      <c r="C777" s="50"/>
      <c r="D777" s="50" t="s">
        <v>289</v>
      </c>
      <c r="E777" s="48"/>
      <c r="F777" s="49"/>
      <c r="G777" s="49"/>
      <c r="I777" s="49"/>
      <c r="J777" s="49"/>
    </row>
    <row r="778" spans="1:10" s="184" customFormat="1" ht="21.75">
      <c r="A778" s="339"/>
      <c r="B778" s="202" t="s">
        <v>170</v>
      </c>
      <c r="C778" s="203" t="s">
        <v>169</v>
      </c>
      <c r="D778" s="203" t="s">
        <v>613</v>
      </c>
      <c r="E778" s="202">
        <v>4</v>
      </c>
      <c r="F778" s="202">
        <v>36</v>
      </c>
      <c r="G778" s="213">
        <f aca="true" t="shared" si="45" ref="G778:G789">SUM(E778*F778)</f>
        <v>144</v>
      </c>
      <c r="H778" s="202" t="s">
        <v>2883</v>
      </c>
      <c r="I778" s="386" t="s">
        <v>3462</v>
      </c>
      <c r="J778" s="213"/>
    </row>
    <row r="779" spans="1:10" s="184" customFormat="1" ht="21.75">
      <c r="A779" s="339"/>
      <c r="B779" s="202" t="s">
        <v>557</v>
      </c>
      <c r="C779" s="203" t="s">
        <v>556</v>
      </c>
      <c r="D779" s="203" t="s">
        <v>613</v>
      </c>
      <c r="E779" s="202">
        <v>4</v>
      </c>
      <c r="F779" s="202">
        <v>65</v>
      </c>
      <c r="G779" s="213">
        <f t="shared" si="45"/>
        <v>260</v>
      </c>
      <c r="H779" s="202" t="s">
        <v>2883</v>
      </c>
      <c r="I779" s="386" t="s">
        <v>3462</v>
      </c>
      <c r="J779" s="213"/>
    </row>
    <row r="780" spans="1:10" s="184" customFormat="1" ht="22.5" customHeight="1">
      <c r="A780" s="339"/>
      <c r="B780" s="202" t="s">
        <v>23</v>
      </c>
      <c r="C780" s="203" t="s">
        <v>22</v>
      </c>
      <c r="D780" s="203" t="s">
        <v>613</v>
      </c>
      <c r="E780" s="202">
        <v>4</v>
      </c>
      <c r="F780" s="202">
        <v>21</v>
      </c>
      <c r="G780" s="213">
        <f t="shared" si="45"/>
        <v>84</v>
      </c>
      <c r="H780" s="202" t="s">
        <v>2883</v>
      </c>
      <c r="I780" s="386" t="s">
        <v>3462</v>
      </c>
      <c r="J780" s="213"/>
    </row>
    <row r="781" spans="1:10" s="184" customFormat="1" ht="21.75">
      <c r="A781" s="339"/>
      <c r="B781" s="202" t="s">
        <v>559</v>
      </c>
      <c r="C781" s="203" t="s">
        <v>558</v>
      </c>
      <c r="D781" s="203" t="s">
        <v>613</v>
      </c>
      <c r="E781" s="202">
        <v>2</v>
      </c>
      <c r="F781" s="202">
        <v>65</v>
      </c>
      <c r="G781" s="213">
        <f t="shared" si="45"/>
        <v>130</v>
      </c>
      <c r="H781" s="202" t="s">
        <v>2887</v>
      </c>
      <c r="I781" s="386" t="s">
        <v>3462</v>
      </c>
      <c r="J781" s="213"/>
    </row>
    <row r="782" spans="1:10" s="184" customFormat="1" ht="21.75">
      <c r="A782" s="339"/>
      <c r="B782" s="202" t="s">
        <v>168</v>
      </c>
      <c r="C782" s="203" t="s">
        <v>167</v>
      </c>
      <c r="D782" s="203" t="s">
        <v>613</v>
      </c>
      <c r="E782" s="202">
        <v>4</v>
      </c>
      <c r="F782" s="202">
        <v>38</v>
      </c>
      <c r="G782" s="213">
        <f t="shared" si="45"/>
        <v>152</v>
      </c>
      <c r="H782" s="202" t="s">
        <v>2883</v>
      </c>
      <c r="I782" s="386" t="s">
        <v>3462</v>
      </c>
      <c r="J782" s="213"/>
    </row>
    <row r="783" spans="1:10" s="184" customFormat="1" ht="21.75">
      <c r="A783" s="339"/>
      <c r="B783" s="202" t="s">
        <v>102</v>
      </c>
      <c r="C783" s="203" t="s">
        <v>103</v>
      </c>
      <c r="D783" s="203" t="s">
        <v>613</v>
      </c>
      <c r="E783" s="202">
        <v>4</v>
      </c>
      <c r="F783" s="202">
        <v>69</v>
      </c>
      <c r="G783" s="213">
        <f t="shared" si="45"/>
        <v>276</v>
      </c>
      <c r="H783" s="202" t="s">
        <v>2883</v>
      </c>
      <c r="I783" s="386" t="s">
        <v>3462</v>
      </c>
      <c r="J783" s="213"/>
    </row>
    <row r="784" spans="1:10" s="184" customFormat="1" ht="21.75">
      <c r="A784" s="339"/>
      <c r="B784" s="202" t="s">
        <v>19</v>
      </c>
      <c r="C784" s="203" t="s">
        <v>18</v>
      </c>
      <c r="D784" s="203" t="s">
        <v>613</v>
      </c>
      <c r="E784" s="202">
        <v>4</v>
      </c>
      <c r="F784" s="202">
        <v>48</v>
      </c>
      <c r="G784" s="213">
        <f t="shared" si="45"/>
        <v>192</v>
      </c>
      <c r="H784" s="202" t="s">
        <v>2883</v>
      </c>
      <c r="I784" s="386" t="s">
        <v>3462</v>
      </c>
      <c r="J784" s="213"/>
    </row>
    <row r="785" spans="1:10" s="184" customFormat="1" ht="21.75">
      <c r="A785" s="339"/>
      <c r="B785" s="202" t="s">
        <v>3305</v>
      </c>
      <c r="C785" s="203" t="s">
        <v>3304</v>
      </c>
      <c r="D785" s="203" t="s">
        <v>613</v>
      </c>
      <c r="E785" s="202">
        <v>4</v>
      </c>
      <c r="F785" s="202">
        <v>30</v>
      </c>
      <c r="G785" s="213">
        <f t="shared" si="45"/>
        <v>120</v>
      </c>
      <c r="H785" s="202" t="s">
        <v>2883</v>
      </c>
      <c r="I785" s="386" t="s">
        <v>3464</v>
      </c>
      <c r="J785" s="213"/>
    </row>
    <row r="786" spans="1:10" s="184" customFormat="1" ht="21.75">
      <c r="A786" s="339"/>
      <c r="B786" s="202" t="s">
        <v>60</v>
      </c>
      <c r="C786" s="203" t="s">
        <v>629</v>
      </c>
      <c r="D786" s="203" t="s">
        <v>613</v>
      </c>
      <c r="E786" s="202">
        <v>10</v>
      </c>
      <c r="F786" s="202">
        <v>43</v>
      </c>
      <c r="G786" s="213">
        <f t="shared" si="45"/>
        <v>430</v>
      </c>
      <c r="H786" s="202" t="s">
        <v>2886</v>
      </c>
      <c r="I786" s="386" t="s">
        <v>3422</v>
      </c>
      <c r="J786" s="213"/>
    </row>
    <row r="787" spans="1:10" s="184" customFormat="1" ht="21.75">
      <c r="A787" s="339"/>
      <c r="B787" s="202" t="s">
        <v>3303</v>
      </c>
      <c r="C787" s="203" t="s">
        <v>655</v>
      </c>
      <c r="D787" s="203" t="s">
        <v>613</v>
      </c>
      <c r="E787" s="202">
        <v>10</v>
      </c>
      <c r="F787" s="202">
        <v>2</v>
      </c>
      <c r="G787" s="213">
        <f t="shared" si="45"/>
        <v>20</v>
      </c>
      <c r="H787" s="202" t="s">
        <v>2886</v>
      </c>
      <c r="I787" s="386" t="s">
        <v>3422</v>
      </c>
      <c r="J787" s="213"/>
    </row>
    <row r="788" spans="1:10" s="184" customFormat="1" ht="21.75">
      <c r="A788" s="339"/>
      <c r="B788" s="202" t="s">
        <v>3302</v>
      </c>
      <c r="C788" s="203" t="s">
        <v>3301</v>
      </c>
      <c r="D788" s="203" t="s">
        <v>613</v>
      </c>
      <c r="E788" s="202">
        <v>4</v>
      </c>
      <c r="F788" s="202">
        <v>48</v>
      </c>
      <c r="G788" s="213">
        <f t="shared" si="45"/>
        <v>192</v>
      </c>
      <c r="H788" s="202" t="s">
        <v>2883</v>
      </c>
      <c r="I788" s="386" t="s">
        <v>3463</v>
      </c>
      <c r="J788" s="213"/>
    </row>
    <row r="789" spans="1:10" s="184" customFormat="1" ht="21.75">
      <c r="A789" s="339"/>
      <c r="B789" s="202" t="s">
        <v>3300</v>
      </c>
      <c r="C789" s="203" t="s">
        <v>169</v>
      </c>
      <c r="D789" s="203" t="s">
        <v>613</v>
      </c>
      <c r="E789" s="202">
        <v>4</v>
      </c>
      <c r="F789" s="202">
        <v>47</v>
      </c>
      <c r="G789" s="213">
        <f t="shared" si="45"/>
        <v>188</v>
      </c>
      <c r="H789" s="202" t="s">
        <v>2883</v>
      </c>
      <c r="I789" s="386" t="s">
        <v>3462</v>
      </c>
      <c r="J789" s="213"/>
    </row>
    <row r="790" spans="1:10" s="53" customFormat="1" ht="21" customHeight="1">
      <c r="A790" s="57" t="s">
        <v>374</v>
      </c>
      <c r="B790" s="57"/>
      <c r="C790" s="57"/>
      <c r="D790" s="57" t="s">
        <v>276</v>
      </c>
      <c r="E790" s="58">
        <f>SUM(E791)</f>
        <v>66</v>
      </c>
      <c r="F790" s="58">
        <f>SUM(F793:F806)</f>
        <v>576</v>
      </c>
      <c r="G790" s="58">
        <f>SUM(G793:G806)</f>
        <v>2336</v>
      </c>
      <c r="I790" s="58"/>
      <c r="J790" s="58"/>
    </row>
    <row r="791" spans="1:10" s="53" customFormat="1" ht="21" customHeight="1">
      <c r="A791" s="57"/>
      <c r="B791" s="57"/>
      <c r="C791" s="57"/>
      <c r="D791" s="57" t="s">
        <v>613</v>
      </c>
      <c r="E791" s="58">
        <f>SUM(E793:E806)</f>
        <v>66</v>
      </c>
      <c r="F791" s="58">
        <f>SUM(F793:F806)</f>
        <v>576</v>
      </c>
      <c r="G791" s="58">
        <f>SUM(G793:G806)</f>
        <v>2336</v>
      </c>
      <c r="I791" s="58"/>
      <c r="J791" s="58"/>
    </row>
    <row r="792" spans="1:10" s="53" customFormat="1" ht="21" customHeight="1">
      <c r="A792" s="57"/>
      <c r="B792" s="57"/>
      <c r="C792" s="57"/>
      <c r="D792" s="57" t="s">
        <v>289</v>
      </c>
      <c r="E792" s="59"/>
      <c r="F792" s="58" t="s">
        <v>320</v>
      </c>
      <c r="G792" s="58" t="s">
        <v>320</v>
      </c>
      <c r="I792" s="58"/>
      <c r="J792" s="58"/>
    </row>
    <row r="793" spans="1:10" s="184" customFormat="1" ht="21.75">
      <c r="A793" s="339"/>
      <c r="B793" s="202" t="s">
        <v>939</v>
      </c>
      <c r="C793" s="203" t="s">
        <v>43</v>
      </c>
      <c r="D793" s="203" t="s">
        <v>613</v>
      </c>
      <c r="E793" s="202">
        <v>4</v>
      </c>
      <c r="F793" s="202">
        <v>7</v>
      </c>
      <c r="G793" s="213">
        <f aca="true" t="shared" si="46" ref="G793:G806">SUM(E793*F793)</f>
        <v>28</v>
      </c>
      <c r="H793" s="202" t="s">
        <v>2883</v>
      </c>
      <c r="I793" s="386" t="s">
        <v>3106</v>
      </c>
      <c r="J793" s="213"/>
    </row>
    <row r="794" spans="1:10" s="184" customFormat="1" ht="21.75">
      <c r="A794" s="339"/>
      <c r="B794" s="202" t="s">
        <v>1135</v>
      </c>
      <c r="C794" s="203" t="s">
        <v>17</v>
      </c>
      <c r="D794" s="203" t="s">
        <v>613</v>
      </c>
      <c r="E794" s="202">
        <v>4</v>
      </c>
      <c r="F794" s="202">
        <v>34</v>
      </c>
      <c r="G794" s="213">
        <f t="shared" si="46"/>
        <v>136</v>
      </c>
      <c r="H794" s="202" t="s">
        <v>2883</v>
      </c>
      <c r="I794" s="386" t="s">
        <v>3107</v>
      </c>
      <c r="J794" s="213"/>
    </row>
    <row r="795" spans="1:10" s="184" customFormat="1" ht="21.75">
      <c r="A795" s="339"/>
      <c r="B795" s="202" t="s">
        <v>936</v>
      </c>
      <c r="C795" s="203" t="s">
        <v>16</v>
      </c>
      <c r="D795" s="203" t="s">
        <v>613</v>
      </c>
      <c r="E795" s="202">
        <v>4</v>
      </c>
      <c r="F795" s="202">
        <v>42</v>
      </c>
      <c r="G795" s="213">
        <f t="shared" si="46"/>
        <v>168</v>
      </c>
      <c r="H795" s="202" t="s">
        <v>2883</v>
      </c>
      <c r="I795" s="386" t="s">
        <v>3107</v>
      </c>
      <c r="J795" s="213"/>
    </row>
    <row r="796" spans="1:10" s="184" customFormat="1" ht="21.75">
      <c r="A796" s="339"/>
      <c r="B796" s="202" t="s">
        <v>1875</v>
      </c>
      <c r="C796" s="203" t="s">
        <v>15</v>
      </c>
      <c r="D796" s="203" t="s">
        <v>613</v>
      </c>
      <c r="E796" s="202">
        <v>6</v>
      </c>
      <c r="F796" s="202">
        <v>42</v>
      </c>
      <c r="G796" s="213">
        <f t="shared" si="46"/>
        <v>252</v>
      </c>
      <c r="H796" s="202" t="s">
        <v>3140</v>
      </c>
      <c r="I796" s="386" t="s">
        <v>3107</v>
      </c>
      <c r="J796" s="213"/>
    </row>
    <row r="797" spans="1:10" s="184" customFormat="1" ht="21.75">
      <c r="A797" s="339"/>
      <c r="B797" s="202" t="s">
        <v>1134</v>
      </c>
      <c r="C797" s="203" t="s">
        <v>14</v>
      </c>
      <c r="D797" s="203" t="s">
        <v>613</v>
      </c>
      <c r="E797" s="202">
        <v>4</v>
      </c>
      <c r="F797" s="202">
        <v>51</v>
      </c>
      <c r="G797" s="213">
        <f t="shared" si="46"/>
        <v>204</v>
      </c>
      <c r="H797" s="202" t="s">
        <v>2883</v>
      </c>
      <c r="I797" s="386" t="s">
        <v>3107</v>
      </c>
      <c r="J797" s="213"/>
    </row>
    <row r="798" spans="1:10" s="184" customFormat="1" ht="21.75">
      <c r="A798" s="339"/>
      <c r="B798" s="202" t="s">
        <v>1133</v>
      </c>
      <c r="C798" s="203" t="s">
        <v>13</v>
      </c>
      <c r="D798" s="203" t="s">
        <v>613</v>
      </c>
      <c r="E798" s="202">
        <v>2</v>
      </c>
      <c r="F798" s="202">
        <v>53</v>
      </c>
      <c r="G798" s="213">
        <f t="shared" si="46"/>
        <v>106</v>
      </c>
      <c r="H798" s="202" t="s">
        <v>2887</v>
      </c>
      <c r="I798" s="386" t="s">
        <v>3107</v>
      </c>
      <c r="J798" s="213"/>
    </row>
    <row r="799" spans="1:10" s="184" customFormat="1" ht="21.75">
      <c r="A799" s="339"/>
      <c r="B799" s="202" t="s">
        <v>1651</v>
      </c>
      <c r="C799" s="203" t="s">
        <v>629</v>
      </c>
      <c r="D799" s="203" t="s">
        <v>613</v>
      </c>
      <c r="E799" s="202">
        <v>10</v>
      </c>
      <c r="F799" s="202">
        <v>27</v>
      </c>
      <c r="G799" s="213">
        <f t="shared" si="46"/>
        <v>270</v>
      </c>
      <c r="H799" s="202" t="s">
        <v>2886</v>
      </c>
      <c r="I799" s="338" t="s">
        <v>3110</v>
      </c>
      <c r="J799" s="213"/>
    </row>
    <row r="800" spans="1:10" s="184" customFormat="1" ht="21.75">
      <c r="A800" s="339"/>
      <c r="B800" s="202" t="s">
        <v>3314</v>
      </c>
      <c r="C800" s="203" t="s">
        <v>655</v>
      </c>
      <c r="D800" s="203" t="s">
        <v>613</v>
      </c>
      <c r="E800" s="202">
        <v>10</v>
      </c>
      <c r="F800" s="202">
        <v>2</v>
      </c>
      <c r="G800" s="213">
        <f t="shared" si="46"/>
        <v>20</v>
      </c>
      <c r="H800" s="202" t="s">
        <v>2886</v>
      </c>
      <c r="I800" s="338" t="s">
        <v>3110</v>
      </c>
      <c r="J800" s="213"/>
    </row>
    <row r="801" spans="1:10" s="184" customFormat="1" ht="21.75">
      <c r="A801" s="339"/>
      <c r="B801" s="202" t="s">
        <v>2628</v>
      </c>
      <c r="C801" s="203" t="s">
        <v>2629</v>
      </c>
      <c r="D801" s="203" t="s">
        <v>613</v>
      </c>
      <c r="E801" s="202">
        <v>2</v>
      </c>
      <c r="F801" s="202">
        <v>60</v>
      </c>
      <c r="G801" s="213">
        <f t="shared" si="46"/>
        <v>120</v>
      </c>
      <c r="H801" s="202" t="s">
        <v>2993</v>
      </c>
      <c r="I801" s="386" t="s">
        <v>3466</v>
      </c>
      <c r="J801" s="213"/>
    </row>
    <row r="802" spans="1:10" s="184" customFormat="1" ht="21.75">
      <c r="A802" s="339"/>
      <c r="B802" s="202" t="s">
        <v>3313</v>
      </c>
      <c r="C802" s="203" t="s">
        <v>3312</v>
      </c>
      <c r="D802" s="203" t="s">
        <v>613</v>
      </c>
      <c r="E802" s="202">
        <v>4</v>
      </c>
      <c r="F802" s="202">
        <v>63</v>
      </c>
      <c r="G802" s="213">
        <f t="shared" si="46"/>
        <v>252</v>
      </c>
      <c r="H802" s="202" t="s">
        <v>2883</v>
      </c>
      <c r="I802" s="386" t="s">
        <v>3466</v>
      </c>
      <c r="J802" s="213"/>
    </row>
    <row r="803" spans="1:10" s="184" customFormat="1" ht="21.75">
      <c r="A803" s="339"/>
      <c r="B803" s="202" t="s">
        <v>3311</v>
      </c>
      <c r="C803" s="203" t="s">
        <v>3310</v>
      </c>
      <c r="D803" s="203" t="s">
        <v>613</v>
      </c>
      <c r="E803" s="202">
        <v>4</v>
      </c>
      <c r="F803" s="202">
        <v>63</v>
      </c>
      <c r="G803" s="213">
        <f t="shared" si="46"/>
        <v>252</v>
      </c>
      <c r="H803" s="202" t="s">
        <v>3132</v>
      </c>
      <c r="I803" s="386" t="s">
        <v>3466</v>
      </c>
      <c r="J803" s="213"/>
    </row>
    <row r="804" spans="1:10" s="184" customFormat="1" ht="21.75">
      <c r="A804" s="339"/>
      <c r="B804" s="202" t="s">
        <v>3309</v>
      </c>
      <c r="C804" s="203" t="s">
        <v>3308</v>
      </c>
      <c r="D804" s="203" t="s">
        <v>613</v>
      </c>
      <c r="E804" s="202">
        <v>4</v>
      </c>
      <c r="F804" s="202">
        <v>63</v>
      </c>
      <c r="G804" s="213">
        <f t="shared" si="46"/>
        <v>252</v>
      </c>
      <c r="H804" s="202" t="s">
        <v>2883</v>
      </c>
      <c r="I804" s="386" t="s">
        <v>3466</v>
      </c>
      <c r="J804" s="213"/>
    </row>
    <row r="805" spans="1:10" s="184" customFormat="1" ht="21.75">
      <c r="A805" s="339"/>
      <c r="B805" s="202" t="s">
        <v>2990</v>
      </c>
      <c r="C805" s="203" t="s">
        <v>2989</v>
      </c>
      <c r="D805" s="203" t="s">
        <v>613</v>
      </c>
      <c r="E805" s="202">
        <v>4</v>
      </c>
      <c r="F805" s="202">
        <v>7</v>
      </c>
      <c r="G805" s="213">
        <f t="shared" si="46"/>
        <v>28</v>
      </c>
      <c r="H805" s="202" t="s">
        <v>2883</v>
      </c>
      <c r="I805" s="386" t="s">
        <v>3466</v>
      </c>
      <c r="J805" s="213"/>
    </row>
    <row r="806" spans="1:10" s="184" customFormat="1" ht="21.75">
      <c r="A806" s="339"/>
      <c r="B806" s="202" t="s">
        <v>3307</v>
      </c>
      <c r="C806" s="203" t="s">
        <v>3306</v>
      </c>
      <c r="D806" s="203" t="s">
        <v>613</v>
      </c>
      <c r="E806" s="202">
        <v>4</v>
      </c>
      <c r="F806" s="202">
        <v>62</v>
      </c>
      <c r="G806" s="213">
        <f t="shared" si="46"/>
        <v>248</v>
      </c>
      <c r="H806" s="202" t="s">
        <v>2963</v>
      </c>
      <c r="I806" s="386" t="s">
        <v>3467</v>
      </c>
      <c r="J806" s="213"/>
    </row>
    <row r="807" spans="1:10" s="53" customFormat="1" ht="21" customHeight="1">
      <c r="A807" s="57" t="s">
        <v>375</v>
      </c>
      <c r="B807" s="57"/>
      <c r="C807" s="57"/>
      <c r="D807" s="57" t="s">
        <v>276</v>
      </c>
      <c r="E807" s="58">
        <f>SUM(E808)</f>
        <v>48</v>
      </c>
      <c r="F807" s="58">
        <f>SUM(F808)</f>
        <v>428</v>
      </c>
      <c r="G807" s="58">
        <f>SUM(G808)</f>
        <v>1404</v>
      </c>
      <c r="I807" s="58"/>
      <c r="J807" s="58"/>
    </row>
    <row r="808" spans="1:10" s="53" customFormat="1" ht="21" customHeight="1">
      <c r="A808" s="57"/>
      <c r="B808" s="57"/>
      <c r="C808" s="57"/>
      <c r="D808" s="57" t="s">
        <v>613</v>
      </c>
      <c r="E808" s="58">
        <f>SUM(E810:E822)</f>
        <v>48</v>
      </c>
      <c r="F808" s="58">
        <f>SUM(F810:F822)</f>
        <v>428</v>
      </c>
      <c r="G808" s="58">
        <f>SUM(G810:G822)</f>
        <v>1404</v>
      </c>
      <c r="I808" s="58"/>
      <c r="J808" s="58"/>
    </row>
    <row r="809" spans="1:10" s="53" customFormat="1" ht="21" customHeight="1">
      <c r="A809" s="57"/>
      <c r="B809" s="57"/>
      <c r="C809" s="57"/>
      <c r="D809" s="57" t="s">
        <v>289</v>
      </c>
      <c r="E809" s="59"/>
      <c r="F809" s="58" t="s">
        <v>320</v>
      </c>
      <c r="G809" s="58" t="s">
        <v>320</v>
      </c>
      <c r="I809" s="58"/>
      <c r="J809" s="58"/>
    </row>
    <row r="810" spans="1:10" s="184" customFormat="1" ht="21.75">
      <c r="A810" s="339"/>
      <c r="B810" s="202" t="s">
        <v>565</v>
      </c>
      <c r="C810" s="203" t="s">
        <v>564</v>
      </c>
      <c r="D810" s="203" t="s">
        <v>613</v>
      </c>
      <c r="E810" s="202">
        <v>4</v>
      </c>
      <c r="F810" s="202">
        <v>30</v>
      </c>
      <c r="G810" s="213">
        <f aca="true" t="shared" si="47" ref="G810:G822">SUM(E810*F810)</f>
        <v>120</v>
      </c>
      <c r="H810" s="202" t="s">
        <v>2883</v>
      </c>
      <c r="I810" s="213"/>
      <c r="J810" s="213"/>
    </row>
    <row r="811" spans="1:10" s="184" customFormat="1" ht="21.75">
      <c r="A811" s="339"/>
      <c r="B811" s="202" t="s">
        <v>62</v>
      </c>
      <c r="C811" s="203" t="s">
        <v>34</v>
      </c>
      <c r="D811" s="203" t="s">
        <v>613</v>
      </c>
      <c r="E811" s="202">
        <v>4</v>
      </c>
      <c r="F811" s="202">
        <v>2</v>
      </c>
      <c r="G811" s="213">
        <f t="shared" si="47"/>
        <v>8</v>
      </c>
      <c r="H811" s="202" t="s">
        <v>3254</v>
      </c>
      <c r="I811" s="391" t="s">
        <v>3470</v>
      </c>
      <c r="J811" s="213"/>
    </row>
    <row r="812" spans="1:10" s="184" customFormat="1" ht="21.75">
      <c r="A812" s="339"/>
      <c r="B812" s="202" t="s">
        <v>1177</v>
      </c>
      <c r="C812" s="203" t="s">
        <v>564</v>
      </c>
      <c r="D812" s="203" t="s">
        <v>613</v>
      </c>
      <c r="E812" s="202">
        <v>4</v>
      </c>
      <c r="F812" s="202">
        <v>15</v>
      </c>
      <c r="G812" s="213">
        <f t="shared" si="47"/>
        <v>60</v>
      </c>
      <c r="H812" s="202" t="s">
        <v>2883</v>
      </c>
      <c r="I812" s="213"/>
      <c r="J812" s="213"/>
    </row>
    <row r="813" spans="1:10" s="184" customFormat="1" ht="21.75">
      <c r="A813" s="339"/>
      <c r="B813" s="202" t="s">
        <v>2623</v>
      </c>
      <c r="C813" s="203" t="s">
        <v>2624</v>
      </c>
      <c r="D813" s="203" t="s">
        <v>613</v>
      </c>
      <c r="E813" s="202">
        <v>4</v>
      </c>
      <c r="F813" s="202">
        <v>62</v>
      </c>
      <c r="G813" s="213">
        <f t="shared" si="47"/>
        <v>248</v>
      </c>
      <c r="H813" s="202" t="s">
        <v>2883</v>
      </c>
      <c r="I813" s="391" t="s">
        <v>3470</v>
      </c>
      <c r="J813" s="213"/>
    </row>
    <row r="814" spans="1:10" s="184" customFormat="1" ht="21.75">
      <c r="A814" s="339"/>
      <c r="B814" s="202" t="s">
        <v>2256</v>
      </c>
      <c r="C814" s="203" t="s">
        <v>2255</v>
      </c>
      <c r="D814" s="203" t="s">
        <v>613</v>
      </c>
      <c r="E814" s="202">
        <v>2</v>
      </c>
      <c r="F814" s="202">
        <v>34</v>
      </c>
      <c r="G814" s="213">
        <f t="shared" si="47"/>
        <v>68</v>
      </c>
      <c r="H814" s="202" t="s">
        <v>2887</v>
      </c>
      <c r="I814" s="391" t="s">
        <v>3470</v>
      </c>
      <c r="J814" s="213"/>
    </row>
    <row r="815" spans="1:10" s="184" customFormat="1" ht="21.75">
      <c r="A815" s="339"/>
      <c r="B815" s="202" t="s">
        <v>1137</v>
      </c>
      <c r="C815" s="203" t="s">
        <v>104</v>
      </c>
      <c r="D815" s="203" t="s">
        <v>613</v>
      </c>
      <c r="E815" s="202">
        <v>4</v>
      </c>
      <c r="F815" s="202">
        <v>57</v>
      </c>
      <c r="G815" s="213">
        <f t="shared" si="47"/>
        <v>228</v>
      </c>
      <c r="H815" s="202" t="s">
        <v>2883</v>
      </c>
      <c r="I815" s="391" t="s">
        <v>3470</v>
      </c>
      <c r="J815" s="213"/>
    </row>
    <row r="816" spans="1:10" s="184" customFormat="1" ht="21.75">
      <c r="A816" s="339"/>
      <c r="B816" s="202" t="s">
        <v>1136</v>
      </c>
      <c r="C816" s="203" t="s">
        <v>569</v>
      </c>
      <c r="D816" s="203" t="s">
        <v>613</v>
      </c>
      <c r="E816" s="202">
        <v>2</v>
      </c>
      <c r="F816" s="202">
        <v>57</v>
      </c>
      <c r="G816" s="213">
        <f t="shared" si="47"/>
        <v>114</v>
      </c>
      <c r="H816" s="202" t="s">
        <v>2887</v>
      </c>
      <c r="I816" s="391" t="s">
        <v>3470</v>
      </c>
      <c r="J816" s="213"/>
    </row>
    <row r="817" spans="1:10" s="184" customFormat="1" ht="21.75">
      <c r="A817" s="339"/>
      <c r="B817" s="202" t="s">
        <v>1905</v>
      </c>
      <c r="C817" s="203" t="s">
        <v>1904</v>
      </c>
      <c r="D817" s="203" t="s">
        <v>613</v>
      </c>
      <c r="E817" s="202">
        <v>2</v>
      </c>
      <c r="F817" s="202">
        <v>33</v>
      </c>
      <c r="G817" s="213">
        <f t="shared" si="47"/>
        <v>66</v>
      </c>
      <c r="H817" s="202" t="s">
        <v>2884</v>
      </c>
      <c r="I817" s="391" t="s">
        <v>3470</v>
      </c>
      <c r="J817" s="213"/>
    </row>
    <row r="818" spans="1:10" s="184" customFormat="1" ht="21.75">
      <c r="A818" s="339"/>
      <c r="B818" s="202" t="s">
        <v>1671</v>
      </c>
      <c r="C818" s="203" t="s">
        <v>1670</v>
      </c>
      <c r="D818" s="203" t="s">
        <v>613</v>
      </c>
      <c r="E818" s="202">
        <v>4</v>
      </c>
      <c r="F818" s="202">
        <v>32</v>
      </c>
      <c r="G818" s="213">
        <f t="shared" si="47"/>
        <v>128</v>
      </c>
      <c r="H818" s="202" t="s">
        <v>2883</v>
      </c>
      <c r="I818" s="391" t="s">
        <v>3471</v>
      </c>
      <c r="J818" s="213"/>
    </row>
    <row r="819" spans="1:10" s="184" customFormat="1" ht="21.75">
      <c r="A819" s="339"/>
      <c r="B819" s="202" t="s">
        <v>1447</v>
      </c>
      <c r="C819" s="203" t="s">
        <v>1449</v>
      </c>
      <c r="D819" s="203" t="s">
        <v>613</v>
      </c>
      <c r="E819" s="202">
        <v>4</v>
      </c>
      <c r="F819" s="202">
        <v>12</v>
      </c>
      <c r="G819" s="213">
        <f t="shared" si="47"/>
        <v>48</v>
      </c>
      <c r="H819" s="202" t="s">
        <v>2883</v>
      </c>
      <c r="I819" s="391" t="s">
        <v>3470</v>
      </c>
      <c r="J819" s="213"/>
    </row>
    <row r="820" spans="1:10" s="184" customFormat="1" ht="21.75">
      <c r="A820" s="345"/>
      <c r="B820" s="220" t="s">
        <v>1669</v>
      </c>
      <c r="C820" s="218" t="s">
        <v>625</v>
      </c>
      <c r="D820" s="218" t="s">
        <v>613</v>
      </c>
      <c r="E820" s="220">
        <v>2</v>
      </c>
      <c r="F820" s="220">
        <v>32</v>
      </c>
      <c r="G820" s="260">
        <f t="shared" si="47"/>
        <v>64</v>
      </c>
      <c r="H820" s="220" t="s">
        <v>2884</v>
      </c>
      <c r="I820" s="337" t="s">
        <v>3422</v>
      </c>
      <c r="J820" s="260"/>
    </row>
    <row r="821" spans="1:10" s="184" customFormat="1" ht="21.75">
      <c r="A821" s="345"/>
      <c r="B821" s="220" t="s">
        <v>2254</v>
      </c>
      <c r="C821" s="218" t="s">
        <v>629</v>
      </c>
      <c r="D821" s="218" t="s">
        <v>613</v>
      </c>
      <c r="E821" s="220">
        <v>10</v>
      </c>
      <c r="F821" s="220">
        <v>16</v>
      </c>
      <c r="G821" s="260">
        <f t="shared" si="47"/>
        <v>160</v>
      </c>
      <c r="H821" s="220" t="s">
        <v>2886</v>
      </c>
      <c r="I821" s="337" t="s">
        <v>3422</v>
      </c>
      <c r="J821" s="260"/>
    </row>
    <row r="822" spans="1:10" s="184" customFormat="1" ht="21.75">
      <c r="A822" s="339"/>
      <c r="B822" s="202" t="s">
        <v>1946</v>
      </c>
      <c r="C822" s="203" t="s">
        <v>1947</v>
      </c>
      <c r="D822" s="203" t="s">
        <v>613</v>
      </c>
      <c r="E822" s="202">
        <v>2</v>
      </c>
      <c r="F822" s="202">
        <v>46</v>
      </c>
      <c r="G822" s="213">
        <f t="shared" si="47"/>
        <v>92</v>
      </c>
      <c r="H822" s="202" t="s">
        <v>2887</v>
      </c>
      <c r="I822" s="391" t="s">
        <v>3470</v>
      </c>
      <c r="J822" s="213"/>
    </row>
    <row r="823" spans="1:10" s="53" customFormat="1" ht="21" customHeight="1">
      <c r="A823" s="57" t="s">
        <v>376</v>
      </c>
      <c r="B823" s="57"/>
      <c r="C823" s="57"/>
      <c r="D823" s="57" t="s">
        <v>276</v>
      </c>
      <c r="E823" s="58">
        <f>SUM(E824)</f>
        <v>68</v>
      </c>
      <c r="F823" s="58">
        <f>SUM(F824)</f>
        <v>291</v>
      </c>
      <c r="G823" s="58">
        <f>SUM(G824)</f>
        <v>1136</v>
      </c>
      <c r="I823" s="58"/>
      <c r="J823" s="58"/>
    </row>
    <row r="824" spans="1:10" s="53" customFormat="1" ht="21" customHeight="1">
      <c r="A824" s="57"/>
      <c r="B824" s="57"/>
      <c r="C824" s="57"/>
      <c r="D824" s="57" t="s">
        <v>613</v>
      </c>
      <c r="E824" s="58">
        <f>SUM(E826:E840)</f>
        <v>68</v>
      </c>
      <c r="F824" s="58">
        <f>SUM(F826:F840)</f>
        <v>291</v>
      </c>
      <c r="G824" s="58">
        <f>SUM(G826:G840)</f>
        <v>1136</v>
      </c>
      <c r="I824" s="58"/>
      <c r="J824" s="58"/>
    </row>
    <row r="825" spans="1:10" s="53" customFormat="1" ht="21" customHeight="1">
      <c r="A825" s="57"/>
      <c r="B825" s="57"/>
      <c r="C825" s="57"/>
      <c r="D825" s="57" t="s">
        <v>289</v>
      </c>
      <c r="E825" s="59"/>
      <c r="F825" s="58" t="s">
        <v>320</v>
      </c>
      <c r="G825" s="58" t="s">
        <v>320</v>
      </c>
      <c r="I825" s="58"/>
      <c r="J825" s="58"/>
    </row>
    <row r="826" spans="1:10" s="184" customFormat="1" ht="21.75">
      <c r="A826" s="339"/>
      <c r="B826" s="202" t="s">
        <v>1144</v>
      </c>
      <c r="C826" s="203" t="s">
        <v>1143</v>
      </c>
      <c r="D826" s="203" t="s">
        <v>613</v>
      </c>
      <c r="E826" s="202">
        <v>4</v>
      </c>
      <c r="F826" s="202">
        <v>27</v>
      </c>
      <c r="G826" s="213">
        <f aca="true" t="shared" si="48" ref="G826:G840">SUM(E826*F826)</f>
        <v>108</v>
      </c>
      <c r="H826" s="202" t="s">
        <v>2883</v>
      </c>
      <c r="I826" s="391" t="s">
        <v>3474</v>
      </c>
      <c r="J826" s="213"/>
    </row>
    <row r="827" spans="1:10" s="184" customFormat="1" ht="21.75">
      <c r="A827" s="339"/>
      <c r="B827" s="202" t="s">
        <v>1142</v>
      </c>
      <c r="C827" s="203" t="s">
        <v>1141</v>
      </c>
      <c r="D827" s="203" t="s">
        <v>613</v>
      </c>
      <c r="E827" s="202">
        <v>2</v>
      </c>
      <c r="F827" s="202">
        <v>27</v>
      </c>
      <c r="G827" s="213">
        <f t="shared" si="48"/>
        <v>54</v>
      </c>
      <c r="H827" s="202" t="s">
        <v>2887</v>
      </c>
      <c r="I827" s="391" t="s">
        <v>3474</v>
      </c>
      <c r="J827" s="213"/>
    </row>
    <row r="828" spans="1:10" s="184" customFormat="1" ht="21.75">
      <c r="A828" s="339"/>
      <c r="B828" s="202" t="s">
        <v>1140</v>
      </c>
      <c r="C828" s="203" t="s">
        <v>1139</v>
      </c>
      <c r="D828" s="203" t="s">
        <v>613</v>
      </c>
      <c r="E828" s="202">
        <v>4</v>
      </c>
      <c r="F828" s="202">
        <v>25</v>
      </c>
      <c r="G828" s="213">
        <f t="shared" si="48"/>
        <v>100</v>
      </c>
      <c r="H828" s="202" t="s">
        <v>3126</v>
      </c>
      <c r="I828" s="391" t="s">
        <v>3474</v>
      </c>
      <c r="J828" s="213"/>
    </row>
    <row r="829" spans="1:10" s="184" customFormat="1" ht="21.75">
      <c r="A829" s="339"/>
      <c r="B829" s="202" t="s">
        <v>1138</v>
      </c>
      <c r="C829" s="203" t="s">
        <v>105</v>
      </c>
      <c r="D829" s="203" t="s">
        <v>613</v>
      </c>
      <c r="E829" s="202">
        <v>4</v>
      </c>
      <c r="F829" s="202">
        <v>27</v>
      </c>
      <c r="G829" s="213">
        <f t="shared" si="48"/>
        <v>108</v>
      </c>
      <c r="H829" s="202" t="s">
        <v>3126</v>
      </c>
      <c r="I829" s="391" t="s">
        <v>3423</v>
      </c>
      <c r="J829" s="213"/>
    </row>
    <row r="830" spans="1:10" s="184" customFormat="1" ht="21.75">
      <c r="A830" s="339"/>
      <c r="B830" s="202" t="s">
        <v>1675</v>
      </c>
      <c r="C830" s="203" t="s">
        <v>572</v>
      </c>
      <c r="D830" s="203" t="s">
        <v>613</v>
      </c>
      <c r="E830" s="202">
        <v>4</v>
      </c>
      <c r="F830" s="202">
        <v>17</v>
      </c>
      <c r="G830" s="213">
        <f t="shared" si="48"/>
        <v>68</v>
      </c>
      <c r="H830" s="202" t="s">
        <v>3126</v>
      </c>
      <c r="I830" s="391" t="s">
        <v>3473</v>
      </c>
      <c r="J830" s="213"/>
    </row>
    <row r="831" spans="1:10" s="184" customFormat="1" ht="21.75">
      <c r="A831" s="339"/>
      <c r="B831" s="202" t="s">
        <v>1674</v>
      </c>
      <c r="C831" s="203" t="s">
        <v>774</v>
      </c>
      <c r="D831" s="203" t="s">
        <v>613</v>
      </c>
      <c r="E831" s="202">
        <v>2</v>
      </c>
      <c r="F831" s="202">
        <v>14</v>
      </c>
      <c r="G831" s="213">
        <f t="shared" si="48"/>
        <v>28</v>
      </c>
      <c r="H831" s="202" t="s">
        <v>2887</v>
      </c>
      <c r="I831" s="391" t="s">
        <v>3425</v>
      </c>
      <c r="J831" s="213"/>
    </row>
    <row r="832" spans="1:10" s="184" customFormat="1" ht="21.75">
      <c r="A832" s="339"/>
      <c r="B832" s="202" t="s">
        <v>1414</v>
      </c>
      <c r="C832" s="203" t="s">
        <v>34</v>
      </c>
      <c r="D832" s="203" t="s">
        <v>613</v>
      </c>
      <c r="E832" s="202">
        <v>4</v>
      </c>
      <c r="F832" s="202">
        <v>3</v>
      </c>
      <c r="G832" s="213">
        <f t="shared" si="48"/>
        <v>12</v>
      </c>
      <c r="H832" s="202" t="s">
        <v>3254</v>
      </c>
      <c r="I832" s="391" t="s">
        <v>3425</v>
      </c>
      <c r="J832" s="213"/>
    </row>
    <row r="833" spans="1:10" s="184" customFormat="1" ht="21.75">
      <c r="A833" s="339"/>
      <c r="B833" s="202" t="s">
        <v>1906</v>
      </c>
      <c r="C833" s="203" t="s">
        <v>1840</v>
      </c>
      <c r="D833" s="203" t="s">
        <v>613</v>
      </c>
      <c r="E833" s="202">
        <v>4</v>
      </c>
      <c r="F833" s="202">
        <v>17</v>
      </c>
      <c r="G833" s="213">
        <f t="shared" si="48"/>
        <v>68</v>
      </c>
      <c r="H833" s="202" t="s">
        <v>3126</v>
      </c>
      <c r="I833" s="391" t="s">
        <v>3108</v>
      </c>
      <c r="J833" s="213"/>
    </row>
    <row r="834" spans="1:10" s="184" customFormat="1" ht="21.75">
      <c r="A834" s="339"/>
      <c r="B834" s="202" t="s">
        <v>2248</v>
      </c>
      <c r="C834" s="203" t="s">
        <v>629</v>
      </c>
      <c r="D834" s="203" t="s">
        <v>613</v>
      </c>
      <c r="E834" s="202">
        <v>10</v>
      </c>
      <c r="F834" s="202">
        <v>8</v>
      </c>
      <c r="G834" s="213">
        <f t="shared" si="48"/>
        <v>80</v>
      </c>
      <c r="H834" s="202" t="s">
        <v>2886</v>
      </c>
      <c r="I834" s="338" t="s">
        <v>3422</v>
      </c>
      <c r="J834" s="213"/>
    </row>
    <row r="835" spans="1:10" s="184" customFormat="1" ht="21.75">
      <c r="A835" s="339"/>
      <c r="B835" s="202" t="s">
        <v>3317</v>
      </c>
      <c r="C835" s="203" t="s">
        <v>30</v>
      </c>
      <c r="D835" s="203" t="s">
        <v>613</v>
      </c>
      <c r="E835" s="202">
        <v>4</v>
      </c>
      <c r="F835" s="202">
        <v>21</v>
      </c>
      <c r="G835" s="213">
        <f t="shared" si="48"/>
        <v>84</v>
      </c>
      <c r="H835" s="202" t="s">
        <v>3120</v>
      </c>
      <c r="I835" s="391" t="s">
        <v>3106</v>
      </c>
      <c r="J835" s="213"/>
    </row>
    <row r="836" spans="1:10" s="184" customFormat="1" ht="21.75">
      <c r="A836" s="339"/>
      <c r="B836" s="202" t="s">
        <v>61</v>
      </c>
      <c r="C836" s="203" t="s">
        <v>30</v>
      </c>
      <c r="D836" s="203" t="s">
        <v>613</v>
      </c>
      <c r="E836" s="202">
        <v>4</v>
      </c>
      <c r="F836" s="202">
        <v>11</v>
      </c>
      <c r="G836" s="213">
        <f t="shared" si="48"/>
        <v>44</v>
      </c>
      <c r="H836" s="202" t="s">
        <v>3126</v>
      </c>
      <c r="I836" s="391" t="s">
        <v>3106</v>
      </c>
      <c r="J836" s="213"/>
    </row>
    <row r="837" spans="1:10" s="184" customFormat="1" ht="21.75">
      <c r="A837" s="339"/>
      <c r="B837" s="202" t="s">
        <v>3316</v>
      </c>
      <c r="C837" s="203" t="s">
        <v>30</v>
      </c>
      <c r="D837" s="203" t="s">
        <v>613</v>
      </c>
      <c r="E837" s="202">
        <v>4</v>
      </c>
      <c r="F837" s="202">
        <v>45</v>
      </c>
      <c r="G837" s="213">
        <f t="shared" si="48"/>
        <v>180</v>
      </c>
      <c r="H837" s="202" t="s">
        <v>3132</v>
      </c>
      <c r="I837" s="391" t="s">
        <v>3106</v>
      </c>
      <c r="J837" s="213"/>
    </row>
    <row r="838" spans="1:10" s="184" customFormat="1" ht="21.75">
      <c r="A838" s="339"/>
      <c r="B838" s="202" t="s">
        <v>848</v>
      </c>
      <c r="C838" s="203" t="s">
        <v>30</v>
      </c>
      <c r="D838" s="203" t="s">
        <v>613</v>
      </c>
      <c r="E838" s="202">
        <v>4</v>
      </c>
      <c r="F838" s="202">
        <v>14</v>
      </c>
      <c r="G838" s="213">
        <f t="shared" si="48"/>
        <v>56</v>
      </c>
      <c r="H838" s="202" t="s">
        <v>3126</v>
      </c>
      <c r="I838" s="391" t="s">
        <v>3106</v>
      </c>
      <c r="J838" s="213"/>
    </row>
    <row r="839" spans="1:10" s="184" customFormat="1" ht="21.75">
      <c r="A839" s="339"/>
      <c r="B839" s="202" t="s">
        <v>1672</v>
      </c>
      <c r="C839" s="203" t="s">
        <v>571</v>
      </c>
      <c r="D839" s="203" t="s">
        <v>613</v>
      </c>
      <c r="E839" s="202">
        <v>4</v>
      </c>
      <c r="F839" s="202">
        <v>34</v>
      </c>
      <c r="G839" s="213">
        <f t="shared" si="48"/>
        <v>136</v>
      </c>
      <c r="H839" s="202" t="s">
        <v>2883</v>
      </c>
      <c r="I839" s="391" t="s">
        <v>3474</v>
      </c>
      <c r="J839" s="213"/>
    </row>
    <row r="840" spans="1:10" s="184" customFormat="1" ht="21.75">
      <c r="A840" s="339"/>
      <c r="B840" s="202" t="s">
        <v>3315</v>
      </c>
      <c r="C840" s="203" t="s">
        <v>629</v>
      </c>
      <c r="D840" s="203" t="s">
        <v>613</v>
      </c>
      <c r="E840" s="202">
        <v>10</v>
      </c>
      <c r="F840" s="202">
        <v>1</v>
      </c>
      <c r="G840" s="213">
        <f t="shared" si="48"/>
        <v>10</v>
      </c>
      <c r="H840" s="202" t="s">
        <v>2886</v>
      </c>
      <c r="I840" s="338" t="s">
        <v>3422</v>
      </c>
      <c r="J840" s="213"/>
    </row>
    <row r="841" spans="1:10" s="53" customFormat="1" ht="21" customHeight="1" hidden="1">
      <c r="A841" s="57" t="s">
        <v>377</v>
      </c>
      <c r="B841" s="57"/>
      <c r="C841" s="57"/>
      <c r="D841" s="57" t="s">
        <v>276</v>
      </c>
      <c r="E841" s="58">
        <f>SUM(E842)</f>
        <v>0</v>
      </c>
      <c r="F841" s="58">
        <f>SUM(F842:F843)</f>
        <v>0</v>
      </c>
      <c r="G841" s="58">
        <f>SUM(G842:G843)</f>
        <v>0</v>
      </c>
      <c r="I841" s="58"/>
      <c r="J841" s="58"/>
    </row>
    <row r="842" spans="1:10" s="53" customFormat="1" ht="21" customHeight="1" hidden="1">
      <c r="A842" s="57"/>
      <c r="B842" s="57"/>
      <c r="C842" s="57"/>
      <c r="D842" s="57" t="s">
        <v>613</v>
      </c>
      <c r="E842" s="58">
        <f>SUM(E844:E846)</f>
        <v>0</v>
      </c>
      <c r="F842" s="58">
        <f>SUM(F845:F846)</f>
        <v>0</v>
      </c>
      <c r="G842" s="58">
        <f>SUM(G845:G846)</f>
        <v>0</v>
      </c>
      <c r="I842" s="58"/>
      <c r="J842" s="58"/>
    </row>
    <row r="843" spans="1:10" s="53" customFormat="1" ht="21" customHeight="1" hidden="1">
      <c r="A843" s="57"/>
      <c r="B843" s="57"/>
      <c r="C843" s="57"/>
      <c r="D843" s="57" t="s">
        <v>289</v>
      </c>
      <c r="E843" s="59"/>
      <c r="F843" s="58">
        <f>SUM(F844)</f>
        <v>0</v>
      </c>
      <c r="G843" s="58">
        <f>SUM(G844)</f>
        <v>0</v>
      </c>
      <c r="I843" s="58"/>
      <c r="J843" s="58"/>
    </row>
    <row r="844" spans="1:10" s="67" customFormat="1" ht="21" customHeight="1" hidden="1">
      <c r="A844" s="185"/>
      <c r="B844" s="186"/>
      <c r="C844" s="185"/>
      <c r="D844" s="185"/>
      <c r="E844" s="186"/>
      <c r="F844" s="187"/>
      <c r="G844" s="187"/>
      <c r="I844" s="187"/>
      <c r="J844" s="187"/>
    </row>
    <row r="845" spans="1:10" s="67" customFormat="1" ht="21" customHeight="1" hidden="1">
      <c r="A845" s="185"/>
      <c r="B845" s="186"/>
      <c r="C845" s="185"/>
      <c r="D845" s="185"/>
      <c r="E845" s="186"/>
      <c r="F845" s="187"/>
      <c r="G845" s="187"/>
      <c r="I845" s="187"/>
      <c r="J845" s="187"/>
    </row>
    <row r="846" spans="1:10" s="67" customFormat="1" ht="21" customHeight="1" hidden="1">
      <c r="A846" s="185"/>
      <c r="B846" s="186"/>
      <c r="C846" s="185"/>
      <c r="D846" s="185"/>
      <c r="E846" s="186"/>
      <c r="F846" s="187"/>
      <c r="G846" s="187"/>
      <c r="I846" s="187"/>
      <c r="J846" s="187"/>
    </row>
    <row r="847" spans="1:10" s="53" customFormat="1" ht="21" customHeight="1">
      <c r="A847" s="57" t="s">
        <v>378</v>
      </c>
      <c r="B847" s="57"/>
      <c r="C847" s="57"/>
      <c r="D847" s="57" t="s">
        <v>276</v>
      </c>
      <c r="E847" s="58">
        <f>SUM(E848)</f>
        <v>60</v>
      </c>
      <c r="F847" s="58">
        <f>SUM(F848)</f>
        <v>219</v>
      </c>
      <c r="G847" s="58">
        <f>SUM(G848)</f>
        <v>806</v>
      </c>
      <c r="I847" s="58"/>
      <c r="J847" s="58"/>
    </row>
    <row r="848" spans="1:10" s="53" customFormat="1" ht="21" customHeight="1">
      <c r="A848" s="57"/>
      <c r="B848" s="57"/>
      <c r="C848" s="57"/>
      <c r="D848" s="57" t="s">
        <v>613</v>
      </c>
      <c r="E848" s="58">
        <f>SUM(E850:E864)</f>
        <v>60</v>
      </c>
      <c r="F848" s="58">
        <f>SUM(F850:F864)</f>
        <v>219</v>
      </c>
      <c r="G848" s="58">
        <f>SUM(G850:G864)</f>
        <v>806</v>
      </c>
      <c r="I848" s="58"/>
      <c r="J848" s="58"/>
    </row>
    <row r="849" spans="1:10" s="53" customFormat="1" ht="21" customHeight="1">
      <c r="A849" s="57"/>
      <c r="B849" s="57"/>
      <c r="C849" s="57"/>
      <c r="D849" s="57" t="s">
        <v>289</v>
      </c>
      <c r="E849" s="59"/>
      <c r="F849" s="58"/>
      <c r="G849" s="58"/>
      <c r="I849" s="58"/>
      <c r="J849" s="58"/>
    </row>
    <row r="850" spans="1:10" s="184" customFormat="1" ht="21.75">
      <c r="A850" s="339"/>
      <c r="B850" s="202" t="s">
        <v>108</v>
      </c>
      <c r="C850" s="203" t="s">
        <v>109</v>
      </c>
      <c r="D850" s="203" t="s">
        <v>613</v>
      </c>
      <c r="E850" s="202">
        <v>4</v>
      </c>
      <c r="F850" s="202">
        <v>10</v>
      </c>
      <c r="G850" s="213">
        <f aca="true" t="shared" si="49" ref="G850:G864">SUM(E850*F850)</f>
        <v>40</v>
      </c>
      <c r="H850" s="202" t="s">
        <v>2883</v>
      </c>
      <c r="I850" s="338" t="s">
        <v>3106</v>
      </c>
      <c r="J850" s="213"/>
    </row>
    <row r="851" spans="1:10" s="184" customFormat="1" ht="21.75">
      <c r="A851" s="339"/>
      <c r="B851" s="202" t="s">
        <v>1132</v>
      </c>
      <c r="C851" s="203" t="s">
        <v>109</v>
      </c>
      <c r="D851" s="203" t="s">
        <v>613</v>
      </c>
      <c r="E851" s="202">
        <v>4</v>
      </c>
      <c r="F851" s="202">
        <v>59</v>
      </c>
      <c r="G851" s="213">
        <f t="shared" si="49"/>
        <v>236</v>
      </c>
      <c r="H851" s="202" t="s">
        <v>2883</v>
      </c>
      <c r="I851" s="338" t="s">
        <v>3476</v>
      </c>
      <c r="J851" s="213"/>
    </row>
    <row r="852" spans="1:10" s="184" customFormat="1" ht="21.75">
      <c r="A852" s="339"/>
      <c r="B852" s="202" t="s">
        <v>1665</v>
      </c>
      <c r="C852" s="203" t="s">
        <v>1664</v>
      </c>
      <c r="D852" s="203" t="s">
        <v>613</v>
      </c>
      <c r="E852" s="202">
        <v>4</v>
      </c>
      <c r="F852" s="202">
        <v>8</v>
      </c>
      <c r="G852" s="213">
        <f t="shared" si="49"/>
        <v>32</v>
      </c>
      <c r="H852" s="202" t="s">
        <v>2883</v>
      </c>
      <c r="I852" s="338" t="s">
        <v>3476</v>
      </c>
      <c r="J852" s="213"/>
    </row>
    <row r="853" spans="1:10" s="184" customFormat="1" ht="21.75">
      <c r="A853" s="339"/>
      <c r="B853" s="202" t="s">
        <v>1663</v>
      </c>
      <c r="C853" s="203" t="s">
        <v>1662</v>
      </c>
      <c r="D853" s="203" t="s">
        <v>613</v>
      </c>
      <c r="E853" s="202">
        <v>2</v>
      </c>
      <c r="F853" s="202">
        <v>8</v>
      </c>
      <c r="G853" s="213">
        <f t="shared" si="49"/>
        <v>16</v>
      </c>
      <c r="H853" s="202" t="s">
        <v>2887</v>
      </c>
      <c r="I853" s="338" t="s">
        <v>3476</v>
      </c>
      <c r="J853" s="213"/>
    </row>
    <row r="854" spans="1:10" s="184" customFormat="1" ht="21.75">
      <c r="A854" s="339"/>
      <c r="B854" s="202" t="s">
        <v>1661</v>
      </c>
      <c r="C854" s="203" t="s">
        <v>1660</v>
      </c>
      <c r="D854" s="203" t="s">
        <v>613</v>
      </c>
      <c r="E854" s="202">
        <v>4</v>
      </c>
      <c r="F854" s="202">
        <v>8</v>
      </c>
      <c r="G854" s="213">
        <f t="shared" si="49"/>
        <v>32</v>
      </c>
      <c r="H854" s="202" t="s">
        <v>2883</v>
      </c>
      <c r="I854" s="338" t="s">
        <v>3476</v>
      </c>
      <c r="J854" s="213"/>
    </row>
    <row r="855" spans="1:10" s="184" customFormat="1" ht="21.75">
      <c r="A855" s="339"/>
      <c r="B855" s="202" t="s">
        <v>3298</v>
      </c>
      <c r="C855" s="203" t="s">
        <v>3297</v>
      </c>
      <c r="D855" s="203" t="s">
        <v>613</v>
      </c>
      <c r="E855" s="202">
        <v>4</v>
      </c>
      <c r="F855" s="202">
        <v>2</v>
      </c>
      <c r="G855" s="213">
        <f t="shared" si="49"/>
        <v>8</v>
      </c>
      <c r="H855" s="202" t="s">
        <v>2883</v>
      </c>
      <c r="I855" s="338" t="s">
        <v>3475</v>
      </c>
      <c r="J855" s="213"/>
    </row>
    <row r="856" spans="1:10" s="184" customFormat="1" ht="21.75">
      <c r="A856" s="339"/>
      <c r="B856" s="202" t="s">
        <v>1659</v>
      </c>
      <c r="C856" s="203" t="s">
        <v>110</v>
      </c>
      <c r="D856" s="203" t="s">
        <v>613</v>
      </c>
      <c r="E856" s="202">
        <v>4</v>
      </c>
      <c r="F856" s="202">
        <v>6</v>
      </c>
      <c r="G856" s="213">
        <f t="shared" si="49"/>
        <v>24</v>
      </c>
      <c r="H856" s="202" t="s">
        <v>2883</v>
      </c>
      <c r="I856" s="338" t="s">
        <v>3477</v>
      </c>
      <c r="J856" s="213"/>
    </row>
    <row r="857" spans="1:10" s="184" customFormat="1" ht="21.75">
      <c r="A857" s="339"/>
      <c r="B857" s="202" t="s">
        <v>3296</v>
      </c>
      <c r="C857" s="203" t="s">
        <v>3295</v>
      </c>
      <c r="D857" s="203" t="s">
        <v>613</v>
      </c>
      <c r="E857" s="202">
        <v>4</v>
      </c>
      <c r="F857" s="202">
        <v>4</v>
      </c>
      <c r="G857" s="213">
        <f t="shared" si="49"/>
        <v>16</v>
      </c>
      <c r="H857" s="202" t="s">
        <v>2883</v>
      </c>
      <c r="I857" s="338" t="s">
        <v>3477</v>
      </c>
      <c r="J857" s="213"/>
    </row>
    <row r="858" spans="1:10" s="184" customFormat="1" ht="21.75">
      <c r="A858" s="339"/>
      <c r="B858" s="202" t="s">
        <v>2386</v>
      </c>
      <c r="C858" s="203" t="s">
        <v>2385</v>
      </c>
      <c r="D858" s="203" t="s">
        <v>613</v>
      </c>
      <c r="E858" s="202">
        <v>4</v>
      </c>
      <c r="F858" s="202">
        <v>3</v>
      </c>
      <c r="G858" s="213">
        <f t="shared" si="49"/>
        <v>12</v>
      </c>
      <c r="H858" s="202" t="s">
        <v>2883</v>
      </c>
      <c r="I858" s="338" t="s">
        <v>3476</v>
      </c>
      <c r="J858" s="213"/>
    </row>
    <row r="859" spans="1:10" s="184" customFormat="1" ht="21.75">
      <c r="A859" s="339"/>
      <c r="B859" s="202" t="s">
        <v>2384</v>
      </c>
      <c r="C859" s="203" t="s">
        <v>2383</v>
      </c>
      <c r="D859" s="203" t="s">
        <v>613</v>
      </c>
      <c r="E859" s="202">
        <v>4</v>
      </c>
      <c r="F859" s="202">
        <v>1</v>
      </c>
      <c r="G859" s="213">
        <f t="shared" si="49"/>
        <v>4</v>
      </c>
      <c r="H859" s="202" t="s">
        <v>3254</v>
      </c>
      <c r="I859" s="338" t="s">
        <v>3476</v>
      </c>
      <c r="J859" s="213"/>
    </row>
    <row r="860" spans="1:10" s="184" customFormat="1" ht="21.75">
      <c r="A860" s="339"/>
      <c r="B860" s="202" t="s">
        <v>1658</v>
      </c>
      <c r="C860" s="203" t="s">
        <v>846</v>
      </c>
      <c r="D860" s="203" t="s">
        <v>613</v>
      </c>
      <c r="E860" s="202">
        <v>4</v>
      </c>
      <c r="F860" s="202">
        <v>6</v>
      </c>
      <c r="G860" s="213">
        <f t="shared" si="49"/>
        <v>24</v>
      </c>
      <c r="H860" s="202" t="s">
        <v>2883</v>
      </c>
      <c r="I860" s="338" t="s">
        <v>3885</v>
      </c>
      <c r="J860" s="213"/>
    </row>
    <row r="861" spans="1:10" s="184" customFormat="1" ht="21.75">
      <c r="A861" s="339"/>
      <c r="B861" s="202" t="s">
        <v>2259</v>
      </c>
      <c r="C861" s="203" t="s">
        <v>629</v>
      </c>
      <c r="D861" s="203" t="s">
        <v>613</v>
      </c>
      <c r="E861" s="202">
        <v>10</v>
      </c>
      <c r="F861" s="202">
        <v>6</v>
      </c>
      <c r="G861" s="213">
        <f t="shared" si="49"/>
        <v>60</v>
      </c>
      <c r="H861" s="202" t="s">
        <v>2886</v>
      </c>
      <c r="I861" s="338" t="s">
        <v>3110</v>
      </c>
      <c r="J861" s="213"/>
    </row>
    <row r="862" spans="1:10" s="184" customFormat="1" ht="21.75">
      <c r="A862" s="339"/>
      <c r="B862" s="202" t="s">
        <v>2625</v>
      </c>
      <c r="C862" s="203" t="s">
        <v>109</v>
      </c>
      <c r="D862" s="203" t="s">
        <v>613</v>
      </c>
      <c r="E862" s="202">
        <v>4</v>
      </c>
      <c r="F862" s="202">
        <v>53</v>
      </c>
      <c r="G862" s="213">
        <f t="shared" si="49"/>
        <v>212</v>
      </c>
      <c r="H862" s="202" t="s">
        <v>2883</v>
      </c>
      <c r="I862" s="338" t="s">
        <v>3476</v>
      </c>
      <c r="J862" s="213"/>
    </row>
    <row r="863" spans="1:10" s="184" customFormat="1" ht="21.75">
      <c r="A863" s="339"/>
      <c r="B863" s="202" t="s">
        <v>3003</v>
      </c>
      <c r="C863" s="203" t="s">
        <v>64</v>
      </c>
      <c r="D863" s="203" t="s">
        <v>613</v>
      </c>
      <c r="E863" s="202">
        <v>2</v>
      </c>
      <c r="F863" s="202">
        <v>20</v>
      </c>
      <c r="G863" s="213">
        <f t="shared" si="49"/>
        <v>40</v>
      </c>
      <c r="H863" s="202" t="s">
        <v>2993</v>
      </c>
      <c r="I863" s="338" t="s">
        <v>3106</v>
      </c>
      <c r="J863" s="213"/>
    </row>
    <row r="864" spans="1:10" s="184" customFormat="1" ht="21.75">
      <c r="A864" s="339"/>
      <c r="B864" s="202" t="s">
        <v>3299</v>
      </c>
      <c r="C864" s="203" t="s">
        <v>153</v>
      </c>
      <c r="D864" s="203" t="s">
        <v>613</v>
      </c>
      <c r="E864" s="202">
        <v>2</v>
      </c>
      <c r="F864" s="202">
        <v>25</v>
      </c>
      <c r="G864" s="213">
        <f t="shared" si="49"/>
        <v>50</v>
      </c>
      <c r="H864" s="202" t="s">
        <v>2993</v>
      </c>
      <c r="I864" s="338" t="s">
        <v>3106</v>
      </c>
      <c r="J864" s="213"/>
    </row>
    <row r="865" spans="1:10" s="53" customFormat="1" ht="21" customHeight="1">
      <c r="A865" s="57" t="s">
        <v>392</v>
      </c>
      <c r="B865" s="57"/>
      <c r="C865" s="57"/>
      <c r="D865" s="57" t="s">
        <v>276</v>
      </c>
      <c r="E865" s="58">
        <f>SUM(E866)</f>
        <v>36</v>
      </c>
      <c r="F865" s="58">
        <f>SUM(F866)</f>
        <v>163</v>
      </c>
      <c r="G865" s="58">
        <f>SUM(G866)</f>
        <v>542</v>
      </c>
      <c r="I865" s="58"/>
      <c r="J865" s="58"/>
    </row>
    <row r="866" spans="1:10" s="53" customFormat="1" ht="21" customHeight="1">
      <c r="A866" s="57" t="s">
        <v>393</v>
      </c>
      <c r="B866" s="57"/>
      <c r="C866" s="57"/>
      <c r="D866" s="57" t="s">
        <v>613</v>
      </c>
      <c r="E866" s="58">
        <f>SUM(E868:E879)</f>
        <v>36</v>
      </c>
      <c r="F866" s="58">
        <f>SUM(F868:F879)</f>
        <v>163</v>
      </c>
      <c r="G866" s="58">
        <f>SUM(G868:G879)</f>
        <v>542</v>
      </c>
      <c r="I866" s="58"/>
      <c r="J866" s="58"/>
    </row>
    <row r="867" spans="1:10" s="53" customFormat="1" ht="21" customHeight="1">
      <c r="A867" s="57"/>
      <c r="B867" s="57"/>
      <c r="C867" s="57"/>
      <c r="D867" s="57" t="s">
        <v>289</v>
      </c>
      <c r="E867" s="59"/>
      <c r="F867" s="58"/>
      <c r="G867" s="58"/>
      <c r="I867" s="58"/>
      <c r="J867" s="58"/>
    </row>
    <row r="868" spans="1:10" s="184" customFormat="1" ht="21.75">
      <c r="A868" s="339"/>
      <c r="B868" s="202" t="s">
        <v>1668</v>
      </c>
      <c r="C868" s="203" t="s">
        <v>265</v>
      </c>
      <c r="D868" s="203" t="s">
        <v>613</v>
      </c>
      <c r="E868" s="202">
        <v>2</v>
      </c>
      <c r="F868" s="202">
        <v>29</v>
      </c>
      <c r="G868" s="213">
        <f>SUM(E868*F868)</f>
        <v>58</v>
      </c>
      <c r="H868" s="202" t="s">
        <v>2884</v>
      </c>
      <c r="I868" s="338" t="s">
        <v>3480</v>
      </c>
      <c r="J868" s="213"/>
    </row>
    <row r="869" spans="1:10" s="184" customFormat="1" ht="21.75">
      <c r="A869" s="339"/>
      <c r="B869" s="202" t="s">
        <v>1425</v>
      </c>
      <c r="C869" s="203" t="s">
        <v>3290</v>
      </c>
      <c r="D869" s="203" t="s">
        <v>613</v>
      </c>
      <c r="E869" s="202">
        <v>4</v>
      </c>
      <c r="F869" s="202">
        <v>32</v>
      </c>
      <c r="G869" s="213">
        <f>SUM(E869*F869)</f>
        <v>128</v>
      </c>
      <c r="H869" s="202" t="s">
        <v>3132</v>
      </c>
      <c r="I869" s="338" t="s">
        <v>3482</v>
      </c>
      <c r="J869" s="213"/>
    </row>
    <row r="870" spans="1:10" s="184" customFormat="1" ht="21.75">
      <c r="A870" s="339"/>
      <c r="B870" s="202"/>
      <c r="C870" s="203" t="s">
        <v>3291</v>
      </c>
      <c r="D870" s="203"/>
      <c r="E870" s="202"/>
      <c r="F870" s="202"/>
      <c r="G870" s="213"/>
      <c r="H870" s="202"/>
      <c r="I870" s="213"/>
      <c r="J870" s="213"/>
    </row>
    <row r="871" spans="1:10" s="184" customFormat="1" ht="21.75">
      <c r="A871" s="339"/>
      <c r="B871" s="202" t="s">
        <v>2100</v>
      </c>
      <c r="C871" s="203" t="s">
        <v>2099</v>
      </c>
      <c r="D871" s="203" t="s">
        <v>613</v>
      </c>
      <c r="E871" s="202">
        <v>2</v>
      </c>
      <c r="F871" s="202">
        <v>31</v>
      </c>
      <c r="G871" s="213">
        <f>SUM(E871*F871)</f>
        <v>62</v>
      </c>
      <c r="H871" s="202" t="s">
        <v>3152</v>
      </c>
      <c r="I871" s="338" t="s">
        <v>3483</v>
      </c>
      <c r="J871" s="213"/>
    </row>
    <row r="872" spans="1:10" s="184" customFormat="1" ht="21.75">
      <c r="A872" s="339"/>
      <c r="B872" s="202" t="s">
        <v>1667</v>
      </c>
      <c r="C872" s="203" t="s">
        <v>45</v>
      </c>
      <c r="D872" s="203" t="s">
        <v>613</v>
      </c>
      <c r="E872" s="202">
        <v>4</v>
      </c>
      <c r="F872" s="202">
        <v>32</v>
      </c>
      <c r="G872" s="213">
        <f>SUM(E872*F872)</f>
        <v>128</v>
      </c>
      <c r="H872" s="202" t="s">
        <v>3132</v>
      </c>
      <c r="I872" s="338" t="s">
        <v>3483</v>
      </c>
      <c r="J872" s="213"/>
    </row>
    <row r="873" spans="1:10" s="184" customFormat="1" ht="21.75">
      <c r="A873" s="339"/>
      <c r="B873" s="202" t="s">
        <v>1666</v>
      </c>
      <c r="C873" s="203" t="s">
        <v>3292</v>
      </c>
      <c r="D873" s="203" t="s">
        <v>613</v>
      </c>
      <c r="E873" s="202">
        <v>4</v>
      </c>
      <c r="F873" s="202">
        <v>14</v>
      </c>
      <c r="G873" s="213">
        <f>SUM(E873*F873)</f>
        <v>56</v>
      </c>
      <c r="H873" s="202" t="s">
        <v>3126</v>
      </c>
      <c r="I873" s="338" t="s">
        <v>3108</v>
      </c>
      <c r="J873" s="213"/>
    </row>
    <row r="874" spans="1:10" s="184" customFormat="1" ht="21.75">
      <c r="A874" s="339"/>
      <c r="B874" s="202"/>
      <c r="C874" s="203" t="s">
        <v>3293</v>
      </c>
      <c r="D874" s="203"/>
      <c r="E874" s="202"/>
      <c r="F874" s="202"/>
      <c r="G874" s="213"/>
      <c r="H874" s="202"/>
      <c r="I874" s="213"/>
      <c r="J874" s="213"/>
    </row>
    <row r="875" spans="1:10" s="184" customFormat="1" ht="21.75">
      <c r="A875" s="339"/>
      <c r="B875" s="202" t="s">
        <v>1876</v>
      </c>
      <c r="C875" s="203" t="s">
        <v>40</v>
      </c>
      <c r="D875" s="203" t="s">
        <v>613</v>
      </c>
      <c r="E875" s="202">
        <v>2</v>
      </c>
      <c r="F875" s="202">
        <v>1</v>
      </c>
      <c r="G875" s="213">
        <f>SUM(E875*F875)</f>
        <v>2</v>
      </c>
      <c r="H875" s="202" t="s">
        <v>3168</v>
      </c>
      <c r="I875" s="338" t="s">
        <v>3480</v>
      </c>
      <c r="J875" s="213"/>
    </row>
    <row r="876" spans="1:10" s="184" customFormat="1" ht="21.75">
      <c r="A876" s="339"/>
      <c r="B876" s="202" t="s">
        <v>2794</v>
      </c>
      <c r="C876" s="203" t="s">
        <v>3294</v>
      </c>
      <c r="D876" s="203" t="s">
        <v>613</v>
      </c>
      <c r="E876" s="202">
        <v>4</v>
      </c>
      <c r="F876" s="202">
        <v>21</v>
      </c>
      <c r="G876" s="213">
        <f>SUM(E876*F876)</f>
        <v>84</v>
      </c>
      <c r="H876" s="202" t="s">
        <v>3126</v>
      </c>
      <c r="I876" s="338" t="s">
        <v>3889</v>
      </c>
      <c r="J876" s="213"/>
    </row>
    <row r="877" spans="1:10" s="184" customFormat="1" ht="21.75">
      <c r="A877" s="339"/>
      <c r="B877" s="202"/>
      <c r="C877" s="203" t="s">
        <v>393</v>
      </c>
      <c r="D877" s="203"/>
      <c r="E877" s="202"/>
      <c r="F877" s="202"/>
      <c r="G877" s="213"/>
      <c r="H877" s="202"/>
      <c r="I877" s="213"/>
      <c r="J877" s="213"/>
    </row>
    <row r="878" spans="1:10" s="184" customFormat="1" ht="21.75">
      <c r="A878" s="339"/>
      <c r="B878" s="202" t="s">
        <v>2253</v>
      </c>
      <c r="C878" s="203" t="s">
        <v>629</v>
      </c>
      <c r="D878" s="203" t="s">
        <v>613</v>
      </c>
      <c r="E878" s="202">
        <v>10</v>
      </c>
      <c r="F878" s="202">
        <v>2</v>
      </c>
      <c r="G878" s="213">
        <f>SUM(E878*F878)</f>
        <v>20</v>
      </c>
      <c r="H878" s="202" t="s">
        <v>2886</v>
      </c>
      <c r="I878" s="392" t="s">
        <v>3484</v>
      </c>
      <c r="J878" s="213"/>
    </row>
    <row r="879" spans="1:10" s="184" customFormat="1" ht="21.75">
      <c r="A879" s="339"/>
      <c r="B879" s="202" t="s">
        <v>3286</v>
      </c>
      <c r="C879" s="203" t="s">
        <v>774</v>
      </c>
      <c r="D879" s="203" t="s">
        <v>613</v>
      </c>
      <c r="E879" s="202">
        <v>4</v>
      </c>
      <c r="F879" s="202">
        <v>1</v>
      </c>
      <c r="G879" s="213">
        <f>SUM(E879*F879)</f>
        <v>4</v>
      </c>
      <c r="H879" s="202" t="s">
        <v>3231</v>
      </c>
      <c r="I879" s="338" t="s">
        <v>3480</v>
      </c>
      <c r="J879" s="213"/>
    </row>
    <row r="880" spans="1:10" s="53" customFormat="1" ht="21" customHeight="1">
      <c r="A880" s="57" t="s">
        <v>379</v>
      </c>
      <c r="B880" s="57"/>
      <c r="C880" s="57"/>
      <c r="D880" s="57" t="s">
        <v>276</v>
      </c>
      <c r="E880" s="58">
        <f>SUM(E881)</f>
        <v>44</v>
      </c>
      <c r="F880" s="58">
        <f>SUM(F881)</f>
        <v>276</v>
      </c>
      <c r="G880" s="58">
        <f>SUM(G881)</f>
        <v>976</v>
      </c>
      <c r="I880" s="58"/>
      <c r="J880" s="58"/>
    </row>
    <row r="881" spans="1:10" s="53" customFormat="1" ht="21" customHeight="1">
      <c r="A881" s="57"/>
      <c r="B881" s="57"/>
      <c r="C881" s="57"/>
      <c r="D881" s="57" t="s">
        <v>613</v>
      </c>
      <c r="E881" s="58">
        <f>SUM(E883:E896)</f>
        <v>44</v>
      </c>
      <c r="F881" s="58">
        <f>SUM(F883:F896)</f>
        <v>276</v>
      </c>
      <c r="G881" s="58">
        <f>SUM(G883:G896)</f>
        <v>976</v>
      </c>
      <c r="I881" s="58"/>
      <c r="J881" s="58"/>
    </row>
    <row r="882" spans="1:10" s="53" customFormat="1" ht="21" customHeight="1">
      <c r="A882" s="57"/>
      <c r="B882" s="57"/>
      <c r="C882" s="57"/>
      <c r="D882" s="57" t="s">
        <v>289</v>
      </c>
      <c r="E882" s="59"/>
      <c r="F882" s="58" t="s">
        <v>320</v>
      </c>
      <c r="G882" s="58" t="s">
        <v>320</v>
      </c>
      <c r="I882" s="58"/>
      <c r="J882" s="58"/>
    </row>
    <row r="883" spans="1:10" s="184" customFormat="1" ht="21.75">
      <c r="A883" s="339"/>
      <c r="B883" s="202" t="s">
        <v>1131</v>
      </c>
      <c r="C883" s="203" t="s">
        <v>1130</v>
      </c>
      <c r="D883" s="203" t="s">
        <v>613</v>
      </c>
      <c r="E883" s="202">
        <v>4</v>
      </c>
      <c r="F883" s="202">
        <v>20</v>
      </c>
      <c r="G883" s="213">
        <f>SUM(E883*F883)</f>
        <v>80</v>
      </c>
      <c r="H883" s="202" t="s">
        <v>3126</v>
      </c>
      <c r="I883" s="338" t="s">
        <v>3485</v>
      </c>
      <c r="J883" s="213"/>
    </row>
    <row r="884" spans="1:10" s="184" customFormat="1" ht="21.75">
      <c r="A884" s="339"/>
      <c r="B884" s="202" t="s">
        <v>1129</v>
      </c>
      <c r="C884" s="203" t="s">
        <v>107</v>
      </c>
      <c r="D884" s="203" t="s">
        <v>613</v>
      </c>
      <c r="E884" s="202">
        <v>4</v>
      </c>
      <c r="F884" s="202">
        <v>20</v>
      </c>
      <c r="G884" s="213">
        <f>SUM(E884*F884)</f>
        <v>80</v>
      </c>
      <c r="H884" s="202" t="s">
        <v>2883</v>
      </c>
      <c r="I884" s="338" t="s">
        <v>3485</v>
      </c>
      <c r="J884" s="213"/>
    </row>
    <row r="885" spans="1:10" s="184" customFormat="1" ht="21.75">
      <c r="A885" s="339"/>
      <c r="B885" s="202" t="s">
        <v>1657</v>
      </c>
      <c r="C885" s="203" t="s">
        <v>3318</v>
      </c>
      <c r="D885" s="203" t="s">
        <v>613</v>
      </c>
      <c r="E885" s="202">
        <v>4</v>
      </c>
      <c r="F885" s="202">
        <v>18</v>
      </c>
      <c r="G885" s="213">
        <f>SUM(E885*F885)</f>
        <v>72</v>
      </c>
      <c r="H885" s="202" t="s">
        <v>3132</v>
      </c>
      <c r="I885" s="338" t="s">
        <v>3486</v>
      </c>
      <c r="J885" s="213"/>
    </row>
    <row r="886" spans="1:10" s="184" customFormat="1" ht="21.75">
      <c r="A886" s="339"/>
      <c r="B886" s="202"/>
      <c r="C886" s="203" t="s">
        <v>3319</v>
      </c>
      <c r="D886" s="203"/>
      <c r="E886" s="202"/>
      <c r="F886" s="202"/>
      <c r="G886" s="213"/>
      <c r="H886" s="202"/>
      <c r="I886" s="213"/>
      <c r="J886" s="213"/>
    </row>
    <row r="887" spans="1:10" s="184" customFormat="1" ht="21.75">
      <c r="A887" s="339"/>
      <c r="B887" s="202" t="s">
        <v>1656</v>
      </c>
      <c r="C887" s="203" t="s">
        <v>1655</v>
      </c>
      <c r="D887" s="203" t="s">
        <v>613</v>
      </c>
      <c r="E887" s="202">
        <v>2</v>
      </c>
      <c r="F887" s="202">
        <v>69</v>
      </c>
      <c r="G887" s="213">
        <f>SUM(E887*F887)</f>
        <v>138</v>
      </c>
      <c r="H887" s="202" t="s">
        <v>2885</v>
      </c>
      <c r="I887" s="338" t="s">
        <v>3487</v>
      </c>
      <c r="J887" s="213"/>
    </row>
    <row r="888" spans="1:10" s="184" customFormat="1" ht="21.75">
      <c r="A888" s="339"/>
      <c r="B888" s="202" t="s">
        <v>1654</v>
      </c>
      <c r="C888" s="203" t="s">
        <v>1653</v>
      </c>
      <c r="D888" s="203" t="s">
        <v>613</v>
      </c>
      <c r="E888" s="202">
        <v>2</v>
      </c>
      <c r="F888" s="202">
        <v>35</v>
      </c>
      <c r="G888" s="213">
        <f>SUM(E888*F888)</f>
        <v>70</v>
      </c>
      <c r="H888" s="202" t="s">
        <v>2885</v>
      </c>
      <c r="I888" s="338" t="s">
        <v>3487</v>
      </c>
      <c r="J888" s="213"/>
    </row>
    <row r="889" spans="1:10" s="184" customFormat="1" ht="21.75">
      <c r="A889" s="339"/>
      <c r="B889" s="202" t="s">
        <v>3289</v>
      </c>
      <c r="C889" s="203" t="s">
        <v>3288</v>
      </c>
      <c r="D889" s="203" t="s">
        <v>613</v>
      </c>
      <c r="E889" s="202">
        <v>4</v>
      </c>
      <c r="F889" s="202">
        <v>36</v>
      </c>
      <c r="G889" s="213">
        <f>SUM(E889*F889)</f>
        <v>144</v>
      </c>
      <c r="H889" s="202" t="s">
        <v>3126</v>
      </c>
      <c r="I889" s="338" t="s">
        <v>3488</v>
      </c>
      <c r="J889" s="213"/>
    </row>
    <row r="890" spans="1:10" s="184" customFormat="1" ht="21.75">
      <c r="A890" s="339"/>
      <c r="B890" s="202" t="s">
        <v>1652</v>
      </c>
      <c r="C890" s="203" t="s">
        <v>3320</v>
      </c>
      <c r="D890" s="203" t="s">
        <v>613</v>
      </c>
      <c r="E890" s="202">
        <v>4</v>
      </c>
      <c r="F890" s="202">
        <v>36</v>
      </c>
      <c r="G890" s="213">
        <f>SUM(E890*F890)</f>
        <v>144</v>
      </c>
      <c r="H890" s="202" t="s">
        <v>3132</v>
      </c>
      <c r="I890" s="338" t="s">
        <v>3489</v>
      </c>
      <c r="J890" s="213"/>
    </row>
    <row r="891" spans="1:10" s="184" customFormat="1" ht="21.75">
      <c r="A891" s="339"/>
      <c r="B891" s="202"/>
      <c r="C891" s="203" t="s">
        <v>3321</v>
      </c>
      <c r="D891" s="203"/>
      <c r="E891" s="202"/>
      <c r="F891" s="202"/>
      <c r="G891" s="213"/>
      <c r="H891" s="202"/>
      <c r="I891" s="213"/>
      <c r="J891" s="213"/>
    </row>
    <row r="892" spans="1:10" s="184" customFormat="1" ht="21.75">
      <c r="A892" s="339"/>
      <c r="B892" s="202" t="s">
        <v>1887</v>
      </c>
      <c r="C892" s="203" t="s">
        <v>625</v>
      </c>
      <c r="D892" s="203" t="s">
        <v>613</v>
      </c>
      <c r="E892" s="202">
        <v>2</v>
      </c>
      <c r="F892" s="202">
        <v>2</v>
      </c>
      <c r="G892" s="213">
        <f>SUM(E892*F892)</f>
        <v>4</v>
      </c>
      <c r="H892" s="202" t="s">
        <v>2884</v>
      </c>
      <c r="J892" s="213"/>
    </row>
    <row r="893" spans="1:10" s="184" customFormat="1" ht="21.75">
      <c r="A893" s="339"/>
      <c r="B893" s="202" t="s">
        <v>1885</v>
      </c>
      <c r="C893" s="203" t="s">
        <v>3322</v>
      </c>
      <c r="D893" s="203" t="s">
        <v>613</v>
      </c>
      <c r="E893" s="202">
        <v>4</v>
      </c>
      <c r="F893" s="202">
        <v>23</v>
      </c>
      <c r="G893" s="213">
        <f>SUM(E893*F893)</f>
        <v>92</v>
      </c>
      <c r="H893" s="202" t="s">
        <v>3132</v>
      </c>
      <c r="I893" s="338" t="s">
        <v>3488</v>
      </c>
      <c r="J893" s="213"/>
    </row>
    <row r="894" spans="1:10" s="184" customFormat="1" ht="21.75">
      <c r="A894" s="339"/>
      <c r="B894" s="202"/>
      <c r="C894" s="203" t="s">
        <v>3323</v>
      </c>
      <c r="D894" s="203"/>
      <c r="E894" s="202"/>
      <c r="F894" s="202"/>
      <c r="G894" s="213"/>
      <c r="H894" s="202"/>
      <c r="I894" s="213"/>
      <c r="J894" s="213"/>
    </row>
    <row r="895" spans="1:10" s="184" customFormat="1" ht="21.75">
      <c r="A895" s="339"/>
      <c r="B895" s="202" t="s">
        <v>1882</v>
      </c>
      <c r="C895" s="203" t="s">
        <v>40</v>
      </c>
      <c r="D895" s="203" t="s">
        <v>613</v>
      </c>
      <c r="E895" s="202">
        <v>4</v>
      </c>
      <c r="F895" s="202">
        <v>3</v>
      </c>
      <c r="G895" s="213">
        <f>SUM(E895*F895)</f>
        <v>12</v>
      </c>
      <c r="H895" s="202" t="s">
        <v>3287</v>
      </c>
      <c r="I895" s="338" t="s">
        <v>3489</v>
      </c>
      <c r="J895" s="213"/>
    </row>
    <row r="896" spans="1:10" s="184" customFormat="1" ht="21.75">
      <c r="A896" s="339"/>
      <c r="B896" s="202" t="s">
        <v>2257</v>
      </c>
      <c r="C896" s="203" t="s">
        <v>629</v>
      </c>
      <c r="D896" s="203" t="s">
        <v>613</v>
      </c>
      <c r="E896" s="202">
        <v>10</v>
      </c>
      <c r="F896" s="202">
        <v>14</v>
      </c>
      <c r="G896" s="213">
        <f>SUM(E896*F896)</f>
        <v>140</v>
      </c>
      <c r="H896" s="202" t="s">
        <v>2886</v>
      </c>
      <c r="I896" s="338" t="s">
        <v>3422</v>
      </c>
      <c r="J896" s="213"/>
    </row>
    <row r="897" spans="1:10" s="53" customFormat="1" ht="21" customHeight="1">
      <c r="A897" s="40" t="s">
        <v>611</v>
      </c>
      <c r="B897" s="40"/>
      <c r="C897" s="40"/>
      <c r="D897" s="40" t="s">
        <v>276</v>
      </c>
      <c r="E897" s="52">
        <f>SUM(E898)</f>
        <v>344</v>
      </c>
      <c r="F897" s="52">
        <f aca="true" t="shared" si="50" ref="F897:G899">SUM(F900,F938,F976,F1009,F1013,F1038)</f>
        <v>4521</v>
      </c>
      <c r="G897" s="52">
        <f t="shared" si="50"/>
        <v>15079</v>
      </c>
      <c r="I897" s="52"/>
      <c r="J897" s="52"/>
    </row>
    <row r="898" spans="1:10" s="53" customFormat="1" ht="21" customHeight="1">
      <c r="A898" s="40"/>
      <c r="B898" s="40"/>
      <c r="C898" s="40"/>
      <c r="D898" s="40" t="s">
        <v>611</v>
      </c>
      <c r="E898" s="52">
        <f>SUM(E901,E939,E977,E1010,E1014,E1039)</f>
        <v>344</v>
      </c>
      <c r="F898" s="52">
        <f t="shared" si="50"/>
        <v>2953</v>
      </c>
      <c r="G898" s="52">
        <f t="shared" si="50"/>
        <v>10286</v>
      </c>
      <c r="I898" s="52"/>
      <c r="J898" s="52"/>
    </row>
    <row r="899" spans="1:10" s="53" customFormat="1" ht="21" customHeight="1">
      <c r="A899" s="41"/>
      <c r="B899" s="41"/>
      <c r="C899" s="41"/>
      <c r="D899" s="41" t="s">
        <v>289</v>
      </c>
      <c r="E899" s="54"/>
      <c r="F899" s="55">
        <f t="shared" si="50"/>
        <v>1568</v>
      </c>
      <c r="G899" s="55">
        <f t="shared" si="50"/>
        <v>4793</v>
      </c>
      <c r="I899" s="55"/>
      <c r="J899" s="55"/>
    </row>
    <row r="900" spans="1:10" s="53" customFormat="1" ht="21" customHeight="1">
      <c r="A900" s="57" t="s">
        <v>380</v>
      </c>
      <c r="B900" s="57"/>
      <c r="C900" s="57"/>
      <c r="D900" s="57" t="s">
        <v>276</v>
      </c>
      <c r="E900" s="58">
        <f>SUM(E901)</f>
        <v>82</v>
      </c>
      <c r="F900" s="58">
        <f>SUM(F903,F906,F909:F910,F913,F916,F919,F922:F923,F926:F937)</f>
        <v>603</v>
      </c>
      <c r="G900" s="58">
        <f>SUM(G903,G906,G909:G910,G913,G916,G919,G922:G923,G926:G937)</f>
        <v>2614</v>
      </c>
      <c r="I900" s="58"/>
      <c r="J900" s="58"/>
    </row>
    <row r="901" spans="1:10" s="53" customFormat="1" ht="21" customHeight="1">
      <c r="A901" s="57"/>
      <c r="B901" s="57"/>
      <c r="C901" s="57"/>
      <c r="D901" s="57" t="s">
        <v>611</v>
      </c>
      <c r="E901" s="58">
        <f>SUM(E904,E907,E909,E911,E914,E917,E920,E922,E924,E926:E937)</f>
        <v>82</v>
      </c>
      <c r="F901" s="58">
        <f>SUM(F904,F907,F909,F911,F914,F917,F920,F922,F924,F926:F937)</f>
        <v>596</v>
      </c>
      <c r="G901" s="58">
        <f>SUM(G904,G907,G909,G911,G914,G917,G920,G922,G924,G926:G937)</f>
        <v>2590</v>
      </c>
      <c r="I901" s="58"/>
      <c r="J901" s="58"/>
    </row>
    <row r="902" spans="1:10" s="53" customFormat="1" ht="21" customHeight="1">
      <c r="A902" s="57"/>
      <c r="B902" s="57"/>
      <c r="C902" s="57"/>
      <c r="D902" s="57" t="s">
        <v>289</v>
      </c>
      <c r="E902" s="59"/>
      <c r="F902" s="58">
        <f>SUM(F905,F908,F912,F915,F918,F921,F925)</f>
        <v>7</v>
      </c>
      <c r="G902" s="58">
        <f>SUM(G905,G908,G912,G915,G918,G921,G925)</f>
        <v>24</v>
      </c>
      <c r="I902" s="58"/>
      <c r="J902" s="58"/>
    </row>
    <row r="903" spans="1:10" s="178" customFormat="1" ht="21.75">
      <c r="A903" s="339"/>
      <c r="B903" s="202" t="s">
        <v>828</v>
      </c>
      <c r="C903" s="203" t="s">
        <v>132</v>
      </c>
      <c r="D903" s="203" t="s">
        <v>276</v>
      </c>
      <c r="E903" s="202">
        <v>2</v>
      </c>
      <c r="F903" s="202">
        <f>SUM(F904:F905)</f>
        <v>3</v>
      </c>
      <c r="G903" s="213">
        <f aca="true" t="shared" si="51" ref="G903:G937">SUM(E903*F903)</f>
        <v>6</v>
      </c>
      <c r="H903" s="202" t="s">
        <v>2884</v>
      </c>
      <c r="I903" s="338" t="s">
        <v>3106</v>
      </c>
      <c r="J903" s="213"/>
    </row>
    <row r="904" spans="1:10" s="178" customFormat="1" ht="21.75">
      <c r="A904" s="339"/>
      <c r="B904" s="202"/>
      <c r="C904" s="203"/>
      <c r="D904" s="203" t="s">
        <v>611</v>
      </c>
      <c r="E904" s="202">
        <v>2</v>
      </c>
      <c r="F904" s="202">
        <v>2</v>
      </c>
      <c r="G904" s="213">
        <f t="shared" si="51"/>
        <v>4</v>
      </c>
      <c r="H904" s="202"/>
      <c r="I904" s="213"/>
      <c r="J904" s="213"/>
    </row>
    <row r="905" spans="1:10" s="178" customFormat="1" ht="21.75">
      <c r="A905" s="339"/>
      <c r="B905" s="202"/>
      <c r="C905" s="203"/>
      <c r="D905" s="203" t="s">
        <v>289</v>
      </c>
      <c r="E905" s="202">
        <v>2</v>
      </c>
      <c r="F905" s="202">
        <v>1</v>
      </c>
      <c r="G905" s="213">
        <f t="shared" si="51"/>
        <v>2</v>
      </c>
      <c r="H905" s="202" t="s">
        <v>2884</v>
      </c>
      <c r="I905" s="213"/>
      <c r="J905" s="213"/>
    </row>
    <row r="906" spans="1:10" s="178" customFormat="1" ht="21.75">
      <c r="A906" s="339"/>
      <c r="B906" s="202" t="s">
        <v>826</v>
      </c>
      <c r="C906" s="203" t="s">
        <v>827</v>
      </c>
      <c r="D906" s="203" t="s">
        <v>276</v>
      </c>
      <c r="E906" s="202">
        <v>4</v>
      </c>
      <c r="F906" s="202">
        <f>SUM(F907:F908)</f>
        <v>3</v>
      </c>
      <c r="G906" s="213">
        <f t="shared" si="51"/>
        <v>12</v>
      </c>
      <c r="H906" s="202" t="s">
        <v>2883</v>
      </c>
      <c r="I906" s="338" t="s">
        <v>3395</v>
      </c>
      <c r="J906" s="213"/>
    </row>
    <row r="907" spans="1:10" s="178" customFormat="1" ht="21.75">
      <c r="A907" s="339"/>
      <c r="B907" s="202"/>
      <c r="C907" s="203"/>
      <c r="D907" s="203" t="s">
        <v>611</v>
      </c>
      <c r="E907" s="202">
        <v>4</v>
      </c>
      <c r="F907" s="202">
        <v>2</v>
      </c>
      <c r="G907" s="213">
        <f t="shared" si="51"/>
        <v>8</v>
      </c>
      <c r="H907" s="202"/>
      <c r="I907" s="213"/>
      <c r="J907" s="213"/>
    </row>
    <row r="908" spans="1:10" s="178" customFormat="1" ht="21.75">
      <c r="A908" s="339"/>
      <c r="B908" s="202"/>
      <c r="C908" s="203"/>
      <c r="D908" s="203" t="s">
        <v>289</v>
      </c>
      <c r="E908" s="202">
        <v>4</v>
      </c>
      <c r="F908" s="202">
        <v>1</v>
      </c>
      <c r="G908" s="213">
        <f t="shared" si="51"/>
        <v>4</v>
      </c>
      <c r="H908" s="202"/>
      <c r="I908" s="213"/>
      <c r="J908" s="213"/>
    </row>
    <row r="909" spans="1:10" s="178" customFormat="1" ht="21.75">
      <c r="A909" s="339"/>
      <c r="B909" s="202" t="s">
        <v>754</v>
      </c>
      <c r="C909" s="203" t="s">
        <v>28</v>
      </c>
      <c r="D909" s="203" t="s">
        <v>611</v>
      </c>
      <c r="E909" s="202">
        <v>4</v>
      </c>
      <c r="F909" s="202">
        <v>1</v>
      </c>
      <c r="G909" s="213">
        <f t="shared" si="51"/>
        <v>4</v>
      </c>
      <c r="H909" s="202" t="s">
        <v>2963</v>
      </c>
      <c r="I909" s="338" t="s">
        <v>3395</v>
      </c>
      <c r="J909" s="213"/>
    </row>
    <row r="910" spans="1:10" s="178" customFormat="1" ht="21.75">
      <c r="A910" s="339"/>
      <c r="B910" s="202" t="s">
        <v>1195</v>
      </c>
      <c r="C910" s="203" t="s">
        <v>76</v>
      </c>
      <c r="D910" s="203" t="s">
        <v>276</v>
      </c>
      <c r="E910" s="202">
        <v>2</v>
      </c>
      <c r="F910" s="202">
        <f>SUM(F911:F912)</f>
        <v>62</v>
      </c>
      <c r="G910" s="213">
        <f t="shared" si="51"/>
        <v>124</v>
      </c>
      <c r="H910" s="202" t="s">
        <v>2884</v>
      </c>
      <c r="I910" s="338" t="s">
        <v>3395</v>
      </c>
      <c r="J910" s="213"/>
    </row>
    <row r="911" spans="1:10" s="178" customFormat="1" ht="21.75">
      <c r="A911" s="339"/>
      <c r="B911" s="202"/>
      <c r="C911" s="203"/>
      <c r="D911" s="203" t="s">
        <v>611</v>
      </c>
      <c r="E911" s="202">
        <v>2</v>
      </c>
      <c r="F911" s="202">
        <v>61</v>
      </c>
      <c r="G911" s="213">
        <f t="shared" si="51"/>
        <v>122</v>
      </c>
      <c r="H911" s="202"/>
      <c r="I911" s="213"/>
      <c r="J911" s="213"/>
    </row>
    <row r="912" spans="1:10" s="178" customFormat="1" ht="21.75">
      <c r="A912" s="339"/>
      <c r="B912" s="202"/>
      <c r="C912" s="203"/>
      <c r="D912" s="203" t="s">
        <v>289</v>
      </c>
      <c r="E912" s="202">
        <v>2</v>
      </c>
      <c r="F912" s="202">
        <v>1</v>
      </c>
      <c r="G912" s="213">
        <f t="shared" si="51"/>
        <v>2</v>
      </c>
      <c r="H912" s="202"/>
      <c r="I912" s="213"/>
      <c r="J912" s="213"/>
    </row>
    <row r="913" spans="1:10" s="178" customFormat="1" ht="21.75">
      <c r="A913" s="339"/>
      <c r="B913" s="202" t="s">
        <v>1194</v>
      </c>
      <c r="C913" s="203" t="s">
        <v>1193</v>
      </c>
      <c r="D913" s="203" t="s">
        <v>276</v>
      </c>
      <c r="E913" s="202">
        <v>4</v>
      </c>
      <c r="F913" s="202">
        <f>SUM(F914:F915)</f>
        <v>60</v>
      </c>
      <c r="G913" s="213">
        <f t="shared" si="51"/>
        <v>240</v>
      </c>
      <c r="H913" s="202" t="s">
        <v>2963</v>
      </c>
      <c r="I913" s="338" t="s">
        <v>3395</v>
      </c>
      <c r="J913" s="213"/>
    </row>
    <row r="914" spans="1:10" s="178" customFormat="1" ht="21.75">
      <c r="A914" s="339"/>
      <c r="B914" s="202"/>
      <c r="C914" s="203"/>
      <c r="D914" s="203" t="s">
        <v>611</v>
      </c>
      <c r="E914" s="202">
        <v>4</v>
      </c>
      <c r="F914" s="202">
        <v>59</v>
      </c>
      <c r="G914" s="213">
        <f t="shared" si="51"/>
        <v>236</v>
      </c>
      <c r="H914" s="202"/>
      <c r="I914" s="213"/>
      <c r="J914" s="213"/>
    </row>
    <row r="915" spans="1:10" s="178" customFormat="1" ht="21.75">
      <c r="A915" s="339"/>
      <c r="B915" s="202"/>
      <c r="C915" s="203"/>
      <c r="D915" s="203" t="s">
        <v>289</v>
      </c>
      <c r="E915" s="202">
        <v>4</v>
      </c>
      <c r="F915" s="202">
        <v>1</v>
      </c>
      <c r="G915" s="213">
        <f t="shared" si="51"/>
        <v>4</v>
      </c>
      <c r="H915" s="202"/>
      <c r="I915" s="213"/>
      <c r="J915" s="213"/>
    </row>
    <row r="916" spans="1:10" s="178" customFormat="1" ht="21.75">
      <c r="A916" s="339"/>
      <c r="B916" s="202" t="s">
        <v>1192</v>
      </c>
      <c r="C916" s="203" t="s">
        <v>135</v>
      </c>
      <c r="D916" s="203" t="s">
        <v>276</v>
      </c>
      <c r="E916" s="202">
        <v>4</v>
      </c>
      <c r="F916" s="202">
        <f>SUM(F917:F918)</f>
        <v>62</v>
      </c>
      <c r="G916" s="213">
        <f t="shared" si="51"/>
        <v>248</v>
      </c>
      <c r="H916" s="202" t="s">
        <v>2963</v>
      </c>
      <c r="I916" s="338" t="s">
        <v>3395</v>
      </c>
      <c r="J916" s="213"/>
    </row>
    <row r="917" spans="1:10" s="178" customFormat="1" ht="21.75">
      <c r="A917" s="339"/>
      <c r="B917" s="202"/>
      <c r="C917" s="203"/>
      <c r="D917" s="203" t="s">
        <v>611</v>
      </c>
      <c r="E917" s="202">
        <v>4</v>
      </c>
      <c r="F917" s="202">
        <v>61</v>
      </c>
      <c r="G917" s="213">
        <f t="shared" si="51"/>
        <v>244</v>
      </c>
      <c r="H917" s="202"/>
      <c r="I917" s="213"/>
      <c r="J917" s="213"/>
    </row>
    <row r="918" spans="1:10" s="178" customFormat="1" ht="21.75">
      <c r="A918" s="339"/>
      <c r="B918" s="202"/>
      <c r="C918" s="203"/>
      <c r="D918" s="203" t="s">
        <v>289</v>
      </c>
      <c r="E918" s="202">
        <v>4</v>
      </c>
      <c r="F918" s="202">
        <v>1</v>
      </c>
      <c r="G918" s="213">
        <f t="shared" si="51"/>
        <v>4</v>
      </c>
      <c r="H918" s="202"/>
      <c r="I918" s="213"/>
      <c r="J918" s="213"/>
    </row>
    <row r="919" spans="1:10" s="178" customFormat="1" ht="21.75">
      <c r="A919" s="339"/>
      <c r="B919" s="202" t="s">
        <v>2613</v>
      </c>
      <c r="C919" s="203" t="s">
        <v>2614</v>
      </c>
      <c r="D919" s="203" t="s">
        <v>276</v>
      </c>
      <c r="E919" s="202">
        <v>4</v>
      </c>
      <c r="F919" s="202">
        <f>SUM(F920:F921)</f>
        <v>41</v>
      </c>
      <c r="G919" s="213">
        <f t="shared" si="51"/>
        <v>164</v>
      </c>
      <c r="H919" s="202" t="s">
        <v>2963</v>
      </c>
      <c r="I919" s="338" t="s">
        <v>3418</v>
      </c>
      <c r="J919" s="213"/>
    </row>
    <row r="920" spans="1:10" s="178" customFormat="1" ht="21.75">
      <c r="A920" s="339"/>
      <c r="B920" s="202"/>
      <c r="C920" s="203"/>
      <c r="D920" s="203" t="s">
        <v>611</v>
      </c>
      <c r="E920" s="202">
        <v>4</v>
      </c>
      <c r="F920" s="202">
        <v>40</v>
      </c>
      <c r="G920" s="213">
        <f t="shared" si="51"/>
        <v>160</v>
      </c>
      <c r="H920" s="202"/>
      <c r="I920" s="213"/>
      <c r="J920" s="213"/>
    </row>
    <row r="921" spans="1:10" s="178" customFormat="1" ht="21.75">
      <c r="A921" s="339"/>
      <c r="B921" s="202"/>
      <c r="C921" s="203"/>
      <c r="D921" s="203" t="s">
        <v>289</v>
      </c>
      <c r="E921" s="202">
        <v>4</v>
      </c>
      <c r="F921" s="202">
        <v>1</v>
      </c>
      <c r="G921" s="213">
        <f t="shared" si="51"/>
        <v>4</v>
      </c>
      <c r="H921" s="202"/>
      <c r="I921" s="213"/>
      <c r="J921" s="213"/>
    </row>
    <row r="922" spans="1:10" s="178" customFormat="1" ht="21.75">
      <c r="A922" s="339"/>
      <c r="B922" s="202" t="s">
        <v>2615</v>
      </c>
      <c r="C922" s="203" t="s">
        <v>2616</v>
      </c>
      <c r="D922" s="203" t="s">
        <v>611</v>
      </c>
      <c r="E922" s="202">
        <v>2</v>
      </c>
      <c r="F922" s="202">
        <v>24</v>
      </c>
      <c r="G922" s="213">
        <f t="shared" si="51"/>
        <v>48</v>
      </c>
      <c r="H922" s="202" t="s">
        <v>2884</v>
      </c>
      <c r="I922" s="338" t="s">
        <v>3419</v>
      </c>
      <c r="J922" s="213"/>
    </row>
    <row r="923" spans="1:10" s="178" customFormat="1" ht="21.75">
      <c r="A923" s="339"/>
      <c r="B923" s="202" t="s">
        <v>1563</v>
      </c>
      <c r="C923" s="203" t="s">
        <v>1564</v>
      </c>
      <c r="D923" s="203" t="s">
        <v>276</v>
      </c>
      <c r="E923" s="202">
        <v>4</v>
      </c>
      <c r="F923" s="202">
        <f>SUM(F924:F925)</f>
        <v>56</v>
      </c>
      <c r="G923" s="213">
        <f t="shared" si="51"/>
        <v>224</v>
      </c>
      <c r="H923" s="202" t="s">
        <v>2883</v>
      </c>
      <c r="I923" s="338" t="s">
        <v>3395</v>
      </c>
      <c r="J923" s="213"/>
    </row>
    <row r="924" spans="1:10" s="178" customFormat="1" ht="21.75">
      <c r="A924" s="339"/>
      <c r="B924" s="202"/>
      <c r="C924" s="203"/>
      <c r="D924" s="203" t="s">
        <v>611</v>
      </c>
      <c r="E924" s="202">
        <v>4</v>
      </c>
      <c r="F924" s="202">
        <v>55</v>
      </c>
      <c r="G924" s="213">
        <f t="shared" si="51"/>
        <v>220</v>
      </c>
      <c r="H924" s="202"/>
      <c r="I924" s="213"/>
      <c r="J924" s="213"/>
    </row>
    <row r="925" spans="1:10" s="178" customFormat="1" ht="21.75">
      <c r="A925" s="339"/>
      <c r="B925" s="202"/>
      <c r="C925" s="203"/>
      <c r="D925" s="203" t="s">
        <v>289</v>
      </c>
      <c r="E925" s="202">
        <v>4</v>
      </c>
      <c r="F925" s="202">
        <v>1</v>
      </c>
      <c r="G925" s="213">
        <f t="shared" si="51"/>
        <v>4</v>
      </c>
      <c r="H925" s="202"/>
      <c r="I925" s="213"/>
      <c r="J925" s="213"/>
    </row>
    <row r="926" spans="1:10" s="178" customFormat="1" ht="21.75">
      <c r="A926" s="339"/>
      <c r="B926" s="202" t="s">
        <v>1565</v>
      </c>
      <c r="C926" s="203" t="s">
        <v>520</v>
      </c>
      <c r="D926" s="203" t="s">
        <v>611</v>
      </c>
      <c r="E926" s="202">
        <v>4</v>
      </c>
      <c r="F926" s="202">
        <v>53</v>
      </c>
      <c r="G926" s="213">
        <f t="shared" si="51"/>
        <v>212</v>
      </c>
      <c r="H926" s="202" t="s">
        <v>2883</v>
      </c>
      <c r="I926" s="338" t="s">
        <v>3395</v>
      </c>
      <c r="J926" s="213"/>
    </row>
    <row r="927" spans="1:10" s="178" customFormat="1" ht="21.75">
      <c r="A927" s="339"/>
      <c r="B927" s="202" t="s">
        <v>2231</v>
      </c>
      <c r="C927" s="203" t="s">
        <v>2230</v>
      </c>
      <c r="D927" s="203" t="s">
        <v>611</v>
      </c>
      <c r="E927" s="202">
        <v>2</v>
      </c>
      <c r="F927" s="202">
        <v>3</v>
      </c>
      <c r="G927" s="213">
        <f t="shared" si="51"/>
        <v>6</v>
      </c>
      <c r="H927" s="202" t="s">
        <v>2884</v>
      </c>
      <c r="I927" s="338" t="s">
        <v>3418</v>
      </c>
      <c r="J927" s="213"/>
    </row>
    <row r="928" spans="1:10" s="178" customFormat="1" ht="21.75">
      <c r="A928" s="339"/>
      <c r="B928" s="202" t="s">
        <v>1566</v>
      </c>
      <c r="C928" s="203" t="s">
        <v>1567</v>
      </c>
      <c r="D928" s="203" t="s">
        <v>611</v>
      </c>
      <c r="E928" s="202">
        <v>4</v>
      </c>
      <c r="F928" s="202">
        <v>24</v>
      </c>
      <c r="G928" s="213">
        <f t="shared" si="51"/>
        <v>96</v>
      </c>
      <c r="H928" s="202" t="s">
        <v>2963</v>
      </c>
      <c r="I928" s="338" t="s">
        <v>3419</v>
      </c>
      <c r="J928" s="213"/>
    </row>
    <row r="929" spans="1:10" s="178" customFormat="1" ht="21.75">
      <c r="A929" s="339"/>
      <c r="B929" s="202" t="s">
        <v>3227</v>
      </c>
      <c r="C929" s="203" t="s">
        <v>3226</v>
      </c>
      <c r="D929" s="203" t="s">
        <v>611</v>
      </c>
      <c r="E929" s="202">
        <v>4</v>
      </c>
      <c r="F929" s="202">
        <v>7</v>
      </c>
      <c r="G929" s="213">
        <f t="shared" si="51"/>
        <v>28</v>
      </c>
      <c r="H929" s="202" t="s">
        <v>2963</v>
      </c>
      <c r="I929" s="338" t="s">
        <v>3420</v>
      </c>
      <c r="J929" s="213"/>
    </row>
    <row r="930" spans="1:10" s="178" customFormat="1" ht="21.75">
      <c r="A930" s="339"/>
      <c r="B930" s="202" t="s">
        <v>1191</v>
      </c>
      <c r="C930" s="203" t="s">
        <v>1190</v>
      </c>
      <c r="D930" s="203" t="s">
        <v>611</v>
      </c>
      <c r="E930" s="202">
        <v>4</v>
      </c>
      <c r="F930" s="202">
        <v>29</v>
      </c>
      <c r="G930" s="213">
        <f t="shared" si="51"/>
        <v>116</v>
      </c>
      <c r="H930" s="202" t="s">
        <v>2883</v>
      </c>
      <c r="I930" s="338" t="s">
        <v>3895</v>
      </c>
      <c r="J930" s="213"/>
    </row>
    <row r="931" spans="1:10" s="178" customFormat="1" ht="21.75">
      <c r="A931" s="339"/>
      <c r="B931" s="202" t="s">
        <v>1807</v>
      </c>
      <c r="C931" s="203" t="s">
        <v>625</v>
      </c>
      <c r="D931" s="203" t="s">
        <v>611</v>
      </c>
      <c r="E931" s="202">
        <v>2</v>
      </c>
      <c r="F931" s="202">
        <v>1</v>
      </c>
      <c r="G931" s="213">
        <f t="shared" si="51"/>
        <v>2</v>
      </c>
      <c r="H931" s="202" t="s">
        <v>2884</v>
      </c>
      <c r="I931" s="338" t="s">
        <v>3422</v>
      </c>
      <c r="J931" s="213"/>
    </row>
    <row r="932" spans="1:10" s="178" customFormat="1" ht="21.75">
      <c r="A932" s="339"/>
      <c r="B932" s="202" t="s">
        <v>2066</v>
      </c>
      <c r="C932" s="203" t="s">
        <v>2065</v>
      </c>
      <c r="D932" s="203" t="s">
        <v>611</v>
      </c>
      <c r="E932" s="202">
        <v>6</v>
      </c>
      <c r="F932" s="202">
        <v>5</v>
      </c>
      <c r="G932" s="213">
        <f t="shared" si="51"/>
        <v>30</v>
      </c>
      <c r="H932" s="202" t="s">
        <v>3006</v>
      </c>
      <c r="I932" s="338" t="s">
        <v>3395</v>
      </c>
      <c r="J932" s="213"/>
    </row>
    <row r="933" spans="1:10" s="178" customFormat="1" ht="21.75">
      <c r="A933" s="339"/>
      <c r="B933" s="202" t="s">
        <v>1568</v>
      </c>
      <c r="C933" s="203" t="s">
        <v>1569</v>
      </c>
      <c r="D933" s="203" t="s">
        <v>611</v>
      </c>
      <c r="E933" s="202">
        <v>4</v>
      </c>
      <c r="F933" s="202">
        <v>4</v>
      </c>
      <c r="G933" s="213">
        <f t="shared" si="51"/>
        <v>16</v>
      </c>
      <c r="H933" s="202" t="s">
        <v>2963</v>
      </c>
      <c r="I933" s="338" t="s">
        <v>3418</v>
      </c>
      <c r="J933" s="213"/>
    </row>
    <row r="934" spans="1:10" s="178" customFormat="1" ht="21.75">
      <c r="A934" s="339"/>
      <c r="B934" s="202" t="s">
        <v>1570</v>
      </c>
      <c r="C934" s="203" t="s">
        <v>81</v>
      </c>
      <c r="D934" s="203" t="s">
        <v>611</v>
      </c>
      <c r="E934" s="202">
        <v>4</v>
      </c>
      <c r="F934" s="202">
        <v>20</v>
      </c>
      <c r="G934" s="213">
        <f t="shared" si="51"/>
        <v>80</v>
      </c>
      <c r="H934" s="202" t="s">
        <v>2883</v>
      </c>
      <c r="I934" s="338" t="s">
        <v>3421</v>
      </c>
      <c r="J934" s="213"/>
    </row>
    <row r="935" spans="1:10" s="178" customFormat="1" ht="21.75">
      <c r="A935" s="339"/>
      <c r="B935" s="202" t="s">
        <v>2229</v>
      </c>
      <c r="C935" s="203" t="s">
        <v>629</v>
      </c>
      <c r="D935" s="203" t="s">
        <v>611</v>
      </c>
      <c r="E935" s="202">
        <v>10</v>
      </c>
      <c r="F935" s="202">
        <v>63</v>
      </c>
      <c r="G935" s="213">
        <f t="shared" si="51"/>
        <v>630</v>
      </c>
      <c r="H935" s="202" t="s">
        <v>2886</v>
      </c>
      <c r="I935" s="338" t="s">
        <v>3422</v>
      </c>
      <c r="J935" s="213"/>
    </row>
    <row r="936" spans="1:10" s="178" customFormat="1" ht="21.75">
      <c r="A936" s="339"/>
      <c r="B936" s="202" t="s">
        <v>3225</v>
      </c>
      <c r="C936" s="203" t="s">
        <v>827</v>
      </c>
      <c r="D936" s="203" t="s">
        <v>611</v>
      </c>
      <c r="E936" s="202">
        <v>4</v>
      </c>
      <c r="F936" s="202">
        <v>41</v>
      </c>
      <c r="G936" s="213">
        <f t="shared" si="51"/>
        <v>164</v>
      </c>
      <c r="H936" s="202" t="s">
        <v>2960</v>
      </c>
      <c r="I936" s="338" t="s">
        <v>3395</v>
      </c>
      <c r="J936" s="213"/>
    </row>
    <row r="937" spans="1:10" s="178" customFormat="1" ht="21.75">
      <c r="A937" s="339"/>
      <c r="B937" s="202" t="s">
        <v>3224</v>
      </c>
      <c r="C937" s="203" t="s">
        <v>28</v>
      </c>
      <c r="D937" s="203" t="s">
        <v>611</v>
      </c>
      <c r="E937" s="202">
        <v>4</v>
      </c>
      <c r="F937" s="202">
        <v>41</v>
      </c>
      <c r="G937" s="213">
        <f t="shared" si="51"/>
        <v>164</v>
      </c>
      <c r="H937" s="202" t="s">
        <v>3223</v>
      </c>
      <c r="I937" s="338" t="s">
        <v>3395</v>
      </c>
      <c r="J937" s="213"/>
    </row>
    <row r="938" spans="1:10" s="53" customFormat="1" ht="21" customHeight="1">
      <c r="A938" s="57" t="s">
        <v>381</v>
      </c>
      <c r="B938" s="57"/>
      <c r="C938" s="57"/>
      <c r="D938" s="57" t="s">
        <v>276</v>
      </c>
      <c r="E938" s="58">
        <f aca="true" t="shared" si="52" ref="E938:G939">SUM(E941+E963)</f>
        <v>69</v>
      </c>
      <c r="F938" s="58">
        <f t="shared" si="52"/>
        <v>2209</v>
      </c>
      <c r="G938" s="58">
        <f t="shared" si="52"/>
        <v>7142</v>
      </c>
      <c r="H938" s="94"/>
      <c r="I938" s="58"/>
      <c r="J938" s="58"/>
    </row>
    <row r="939" spans="1:10" s="53" customFormat="1" ht="21" customHeight="1">
      <c r="A939" s="57"/>
      <c r="B939" s="57"/>
      <c r="C939" s="57"/>
      <c r="D939" s="57" t="s">
        <v>611</v>
      </c>
      <c r="E939" s="58">
        <f t="shared" si="52"/>
        <v>69</v>
      </c>
      <c r="F939" s="58">
        <f t="shared" si="52"/>
        <v>653</v>
      </c>
      <c r="G939" s="58">
        <f t="shared" si="52"/>
        <v>2382</v>
      </c>
      <c r="I939" s="58"/>
      <c r="J939" s="58"/>
    </row>
    <row r="940" spans="1:10" s="53" customFormat="1" ht="21" customHeight="1">
      <c r="A940" s="57"/>
      <c r="B940" s="57"/>
      <c r="C940" s="57"/>
      <c r="D940" s="57" t="s">
        <v>289</v>
      </c>
      <c r="E940" s="59"/>
      <c r="F940" s="58">
        <f>SUM(F943+F965)</f>
        <v>1556</v>
      </c>
      <c r="G940" s="58">
        <f>SUM(G943+G965)</f>
        <v>4760</v>
      </c>
      <c r="H940" s="94"/>
      <c r="I940" s="58"/>
      <c r="J940" s="58"/>
    </row>
    <row r="941" spans="1:10" s="277" customFormat="1" ht="21">
      <c r="A941" s="273" t="s">
        <v>2805</v>
      </c>
      <c r="B941" s="274"/>
      <c r="C941" s="273"/>
      <c r="D941" s="273" t="s">
        <v>276</v>
      </c>
      <c r="E941" s="274">
        <f>SUM(E942)</f>
        <v>57</v>
      </c>
      <c r="F941" s="281">
        <f>SUM(F944:F946,F949:F962)</f>
        <v>516</v>
      </c>
      <c r="G941" s="279">
        <f>SUM(G944:G946,G949:G962)</f>
        <v>1890</v>
      </c>
      <c r="H941" s="278"/>
      <c r="I941" s="279"/>
      <c r="J941" s="279"/>
    </row>
    <row r="942" spans="1:10" s="277" customFormat="1" ht="21">
      <c r="A942" s="273"/>
      <c r="B942" s="274"/>
      <c r="C942" s="273"/>
      <c r="D942" s="273" t="s">
        <v>611</v>
      </c>
      <c r="E942" s="274">
        <f>SUM(E944,E945,E947,E949:E962)</f>
        <v>57</v>
      </c>
      <c r="F942" s="281">
        <f>SUM(F944:F945,F947,F949:F962)</f>
        <v>514</v>
      </c>
      <c r="G942" s="279">
        <f>SUM(G944:G945,G947,G949:G962)</f>
        <v>1882</v>
      </c>
      <c r="H942" s="278"/>
      <c r="I942" s="279"/>
      <c r="J942" s="279"/>
    </row>
    <row r="943" spans="1:10" s="277" customFormat="1" ht="21">
      <c r="A943" s="273"/>
      <c r="B943" s="274"/>
      <c r="C943" s="273"/>
      <c r="D943" s="273" t="s">
        <v>289</v>
      </c>
      <c r="E943" s="274"/>
      <c r="F943" s="281">
        <f>SUM(F948)</f>
        <v>2</v>
      </c>
      <c r="G943" s="344">
        <f>SUM(G948)</f>
        <v>8</v>
      </c>
      <c r="H943" s="278"/>
      <c r="I943" s="344"/>
      <c r="J943" s="344"/>
    </row>
    <row r="944" spans="1:10" s="178" customFormat="1" ht="21.75">
      <c r="A944" s="339"/>
      <c r="B944" s="202" t="s">
        <v>1263</v>
      </c>
      <c r="C944" s="203" t="s">
        <v>3265</v>
      </c>
      <c r="D944" s="203" t="s">
        <v>611</v>
      </c>
      <c r="E944" s="202">
        <v>2</v>
      </c>
      <c r="F944" s="202">
        <v>10</v>
      </c>
      <c r="G944" s="213">
        <f aca="true" t="shared" si="53" ref="G944:G962">SUM(E944*F944)</f>
        <v>20</v>
      </c>
      <c r="H944" s="202" t="s">
        <v>2884</v>
      </c>
      <c r="I944" s="338" t="s">
        <v>3108</v>
      </c>
      <c r="J944" s="213"/>
    </row>
    <row r="945" spans="1:10" s="178" customFormat="1" ht="21.75">
      <c r="A945" s="339"/>
      <c r="B945" s="202" t="s">
        <v>1206</v>
      </c>
      <c r="C945" s="203" t="s">
        <v>1205</v>
      </c>
      <c r="D945" s="203" t="s">
        <v>611</v>
      </c>
      <c r="E945" s="202">
        <v>4</v>
      </c>
      <c r="F945" s="202">
        <v>30</v>
      </c>
      <c r="G945" s="213">
        <f t="shared" si="53"/>
        <v>120</v>
      </c>
      <c r="H945" s="202" t="s">
        <v>2883</v>
      </c>
      <c r="I945" s="338" t="s">
        <v>3107</v>
      </c>
      <c r="J945" s="213"/>
    </row>
    <row r="946" spans="1:10" s="178" customFormat="1" ht="21.75">
      <c r="A946" s="339"/>
      <c r="B946" s="202" t="s">
        <v>968</v>
      </c>
      <c r="C946" s="203" t="s">
        <v>967</v>
      </c>
      <c r="D946" s="203" t="s">
        <v>276</v>
      </c>
      <c r="E946" s="202">
        <v>4</v>
      </c>
      <c r="F946" s="202">
        <f>SUM(F947:F948)</f>
        <v>135</v>
      </c>
      <c r="G946" s="213">
        <f t="shared" si="53"/>
        <v>540</v>
      </c>
      <c r="H946" s="202" t="s">
        <v>3126</v>
      </c>
      <c r="I946" s="338" t="s">
        <v>3106</v>
      </c>
      <c r="J946" s="213"/>
    </row>
    <row r="947" spans="1:10" s="178" customFormat="1" ht="21.75">
      <c r="A947" s="339"/>
      <c r="B947" s="202"/>
      <c r="C947" s="203"/>
      <c r="D947" s="203" t="s">
        <v>611</v>
      </c>
      <c r="E947" s="202">
        <v>4</v>
      </c>
      <c r="F947" s="202">
        <v>133</v>
      </c>
      <c r="G947" s="213">
        <f t="shared" si="53"/>
        <v>532</v>
      </c>
      <c r="H947" s="202"/>
      <c r="I947" s="213"/>
      <c r="J947" s="213"/>
    </row>
    <row r="948" spans="1:10" s="178" customFormat="1" ht="21.75">
      <c r="A948" s="339"/>
      <c r="B948" s="202"/>
      <c r="C948" s="203"/>
      <c r="D948" s="203" t="s">
        <v>289</v>
      </c>
      <c r="E948" s="202">
        <v>4</v>
      </c>
      <c r="F948" s="202">
        <v>2</v>
      </c>
      <c r="G948" s="213">
        <f t="shared" si="53"/>
        <v>8</v>
      </c>
      <c r="H948" s="202"/>
      <c r="I948" s="213"/>
      <c r="J948" s="213"/>
    </row>
    <row r="949" spans="1:10" s="178" customFormat="1" ht="21.75">
      <c r="A949" s="339"/>
      <c r="B949" s="202" t="s">
        <v>1204</v>
      </c>
      <c r="C949" s="203" t="s">
        <v>1203</v>
      </c>
      <c r="D949" s="203" t="s">
        <v>611</v>
      </c>
      <c r="E949" s="202">
        <v>2</v>
      </c>
      <c r="F949" s="202">
        <v>30</v>
      </c>
      <c r="G949" s="213">
        <f t="shared" si="53"/>
        <v>60</v>
      </c>
      <c r="H949" s="202" t="s">
        <v>2884</v>
      </c>
      <c r="I949" s="338" t="s">
        <v>3106</v>
      </c>
      <c r="J949" s="213"/>
    </row>
    <row r="950" spans="1:10" s="178" customFormat="1" ht="21.75">
      <c r="A950" s="339"/>
      <c r="B950" s="202" t="s">
        <v>1202</v>
      </c>
      <c r="C950" s="203" t="s">
        <v>1201</v>
      </c>
      <c r="D950" s="203" t="s">
        <v>611</v>
      </c>
      <c r="E950" s="202">
        <v>1</v>
      </c>
      <c r="F950" s="202">
        <v>30</v>
      </c>
      <c r="G950" s="213">
        <f t="shared" si="53"/>
        <v>30</v>
      </c>
      <c r="H950" s="202" t="s">
        <v>3264</v>
      </c>
      <c r="I950" s="338" t="s">
        <v>3106</v>
      </c>
      <c r="J950" s="213"/>
    </row>
    <row r="951" spans="1:10" s="178" customFormat="1" ht="21.75">
      <c r="A951" s="339"/>
      <c r="B951" s="202" t="s">
        <v>1571</v>
      </c>
      <c r="C951" s="203" t="s">
        <v>1572</v>
      </c>
      <c r="D951" s="203" t="s">
        <v>611</v>
      </c>
      <c r="E951" s="202">
        <v>4</v>
      </c>
      <c r="F951" s="202">
        <v>7</v>
      </c>
      <c r="G951" s="213">
        <f t="shared" si="53"/>
        <v>28</v>
      </c>
      <c r="H951" s="202" t="s">
        <v>3126</v>
      </c>
      <c r="I951" s="338" t="s">
        <v>3108</v>
      </c>
      <c r="J951" s="213"/>
    </row>
    <row r="952" spans="1:10" s="178" customFormat="1" ht="21.75">
      <c r="A952" s="339"/>
      <c r="B952" s="202" t="s">
        <v>2619</v>
      </c>
      <c r="C952" s="203" t="s">
        <v>2620</v>
      </c>
      <c r="D952" s="203" t="s">
        <v>611</v>
      </c>
      <c r="E952" s="202">
        <v>4</v>
      </c>
      <c r="F952" s="202">
        <v>40</v>
      </c>
      <c r="G952" s="213">
        <f t="shared" si="53"/>
        <v>160</v>
      </c>
      <c r="H952" s="202" t="s">
        <v>3126</v>
      </c>
      <c r="I952" s="338" t="s">
        <v>3108</v>
      </c>
      <c r="J952" s="213"/>
    </row>
    <row r="953" spans="1:10" s="178" customFormat="1" ht="21.75">
      <c r="A953" s="339"/>
      <c r="B953" s="202" t="s">
        <v>1573</v>
      </c>
      <c r="C953" s="203" t="s">
        <v>1574</v>
      </c>
      <c r="D953" s="203" t="s">
        <v>611</v>
      </c>
      <c r="E953" s="202">
        <v>4</v>
      </c>
      <c r="F953" s="202">
        <v>38</v>
      </c>
      <c r="G953" s="213">
        <f t="shared" si="53"/>
        <v>152</v>
      </c>
      <c r="H953" s="202" t="s">
        <v>2883</v>
      </c>
      <c r="I953" s="338" t="s">
        <v>3107</v>
      </c>
      <c r="J953" s="213"/>
    </row>
    <row r="954" spans="1:10" s="178" customFormat="1" ht="21.75">
      <c r="A954" s="339"/>
      <c r="B954" s="202" t="s">
        <v>2621</v>
      </c>
      <c r="C954" s="203" t="s">
        <v>2622</v>
      </c>
      <c r="D954" s="203" t="s">
        <v>611</v>
      </c>
      <c r="E954" s="202">
        <v>4</v>
      </c>
      <c r="F954" s="202">
        <v>38</v>
      </c>
      <c r="G954" s="213">
        <f t="shared" si="53"/>
        <v>152</v>
      </c>
      <c r="H954" s="202" t="s">
        <v>2883</v>
      </c>
      <c r="I954" s="338" t="s">
        <v>3108</v>
      </c>
      <c r="J954" s="213"/>
    </row>
    <row r="955" spans="1:10" s="178" customFormat="1" ht="21.75">
      <c r="A955" s="339"/>
      <c r="B955" s="202" t="s">
        <v>1575</v>
      </c>
      <c r="C955" s="203" t="s">
        <v>1576</v>
      </c>
      <c r="D955" s="203" t="s">
        <v>611</v>
      </c>
      <c r="E955" s="202">
        <v>2</v>
      </c>
      <c r="F955" s="202">
        <v>38</v>
      </c>
      <c r="G955" s="213">
        <f t="shared" si="53"/>
        <v>76</v>
      </c>
      <c r="H955" s="202" t="s">
        <v>3168</v>
      </c>
      <c r="I955" s="338" t="s">
        <v>3107</v>
      </c>
      <c r="J955" s="213"/>
    </row>
    <row r="956" spans="1:10" s="178" customFormat="1" ht="21.75">
      <c r="A956" s="339"/>
      <c r="B956" s="202" t="s">
        <v>2247</v>
      </c>
      <c r="C956" s="203" t="s">
        <v>2246</v>
      </c>
      <c r="D956" s="203" t="s">
        <v>611</v>
      </c>
      <c r="E956" s="202">
        <v>2</v>
      </c>
      <c r="F956" s="202">
        <v>39</v>
      </c>
      <c r="G956" s="213">
        <f t="shared" si="53"/>
        <v>78</v>
      </c>
      <c r="H956" s="202" t="s">
        <v>2884</v>
      </c>
      <c r="I956" s="338" t="s">
        <v>3108</v>
      </c>
      <c r="J956" s="213"/>
    </row>
    <row r="957" spans="1:10" s="178" customFormat="1" ht="21.75">
      <c r="A957" s="339"/>
      <c r="B957" s="202" t="s">
        <v>3263</v>
      </c>
      <c r="C957" s="203" t="s">
        <v>3262</v>
      </c>
      <c r="D957" s="203" t="s">
        <v>611</v>
      </c>
      <c r="E957" s="202">
        <v>2</v>
      </c>
      <c r="F957" s="202">
        <v>2</v>
      </c>
      <c r="G957" s="213">
        <f t="shared" si="53"/>
        <v>4</v>
      </c>
      <c r="H957" s="202" t="s">
        <v>2887</v>
      </c>
      <c r="I957" s="338" t="s">
        <v>3108</v>
      </c>
      <c r="J957" s="213"/>
    </row>
    <row r="958" spans="1:10" s="178" customFormat="1" ht="21.75">
      <c r="A958" s="339"/>
      <c r="B958" s="202" t="s">
        <v>1846</v>
      </c>
      <c r="C958" s="203" t="s">
        <v>629</v>
      </c>
      <c r="D958" s="203" t="s">
        <v>611</v>
      </c>
      <c r="E958" s="202">
        <v>10</v>
      </c>
      <c r="F958" s="202">
        <v>35</v>
      </c>
      <c r="G958" s="213">
        <f t="shared" si="53"/>
        <v>350</v>
      </c>
      <c r="H958" s="202" t="s">
        <v>2886</v>
      </c>
      <c r="I958" s="338" t="s">
        <v>3422</v>
      </c>
      <c r="J958" s="213"/>
    </row>
    <row r="959" spans="1:10" s="192" customFormat="1" ht="21.75">
      <c r="A959" s="339"/>
      <c r="B959" s="202" t="s">
        <v>2243</v>
      </c>
      <c r="C959" s="203" t="s">
        <v>2242</v>
      </c>
      <c r="D959" s="203" t="s">
        <v>611</v>
      </c>
      <c r="E959" s="202">
        <v>4</v>
      </c>
      <c r="F959" s="202">
        <v>2</v>
      </c>
      <c r="G959" s="213">
        <f t="shared" si="53"/>
        <v>8</v>
      </c>
      <c r="H959" s="202" t="s">
        <v>3254</v>
      </c>
      <c r="I959" s="338" t="s">
        <v>3107</v>
      </c>
      <c r="J959" s="213"/>
    </row>
    <row r="960" spans="1:10" s="192" customFormat="1" ht="21.75">
      <c r="A960" s="339"/>
      <c r="B960" s="202" t="s">
        <v>3261</v>
      </c>
      <c r="C960" s="203" t="s">
        <v>1209</v>
      </c>
      <c r="D960" s="203" t="s">
        <v>611</v>
      </c>
      <c r="E960" s="202">
        <v>3</v>
      </c>
      <c r="F960" s="202">
        <v>14</v>
      </c>
      <c r="G960" s="213">
        <f t="shared" si="53"/>
        <v>42</v>
      </c>
      <c r="H960" s="202" t="s">
        <v>3241</v>
      </c>
      <c r="I960" s="338" t="s">
        <v>3898</v>
      </c>
      <c r="J960" s="213"/>
    </row>
    <row r="961" spans="1:10" s="192" customFormat="1" ht="21.75">
      <c r="A961" s="339"/>
      <c r="B961" s="202" t="s">
        <v>3260</v>
      </c>
      <c r="C961" s="203" t="s">
        <v>3259</v>
      </c>
      <c r="D961" s="203" t="s">
        <v>611</v>
      </c>
      <c r="E961" s="202">
        <v>3</v>
      </c>
      <c r="F961" s="202">
        <v>14</v>
      </c>
      <c r="G961" s="213">
        <f t="shared" si="53"/>
        <v>42</v>
      </c>
      <c r="H961" s="202" t="s">
        <v>3241</v>
      </c>
      <c r="I961" s="338" t="s">
        <v>3898</v>
      </c>
      <c r="J961" s="213"/>
    </row>
    <row r="962" spans="1:10" s="192" customFormat="1" ht="21.75">
      <c r="A962" s="339"/>
      <c r="B962" s="202" t="s">
        <v>3258</v>
      </c>
      <c r="C962" s="203" t="s">
        <v>3257</v>
      </c>
      <c r="D962" s="203" t="s">
        <v>611</v>
      </c>
      <c r="E962" s="202">
        <v>2</v>
      </c>
      <c r="F962" s="202">
        <v>14</v>
      </c>
      <c r="G962" s="213">
        <f t="shared" si="53"/>
        <v>28</v>
      </c>
      <c r="H962" s="202" t="s">
        <v>3035</v>
      </c>
      <c r="I962" s="338" t="s">
        <v>3898</v>
      </c>
      <c r="J962" s="213"/>
    </row>
    <row r="963" spans="1:10" s="277" customFormat="1" ht="21">
      <c r="A963" s="273" t="s">
        <v>364</v>
      </c>
      <c r="B963" s="274"/>
      <c r="C963" s="273"/>
      <c r="D963" s="273" t="s">
        <v>276</v>
      </c>
      <c r="E963" s="274">
        <f>SUM(E964)</f>
        <v>12</v>
      </c>
      <c r="F963" s="281">
        <f>SUM(F966:F967,F970,F973)</f>
        <v>1693</v>
      </c>
      <c r="G963" s="294">
        <f>SUM(G966:G967,G970,G973)</f>
        <v>5252</v>
      </c>
      <c r="I963" s="294"/>
      <c r="J963" s="294"/>
    </row>
    <row r="964" spans="1:10" s="277" customFormat="1" ht="21">
      <c r="A964" s="273"/>
      <c r="B964" s="274"/>
      <c r="C964" s="273"/>
      <c r="D964" s="273" t="s">
        <v>611</v>
      </c>
      <c r="E964" s="274">
        <f>SUM(E966,E968,E971,E974)</f>
        <v>12</v>
      </c>
      <c r="F964" s="281">
        <f>SUM(F968,F971,F974)</f>
        <v>139</v>
      </c>
      <c r="G964" s="279">
        <f>SUM(G968,G971,G974)</f>
        <v>500</v>
      </c>
      <c r="I964" s="279"/>
      <c r="J964" s="279"/>
    </row>
    <row r="965" spans="1:10" s="277" customFormat="1" ht="21">
      <c r="A965" s="273"/>
      <c r="B965" s="274"/>
      <c r="C965" s="273"/>
      <c r="D965" s="273" t="s">
        <v>289</v>
      </c>
      <c r="E965" s="274"/>
      <c r="F965" s="281">
        <f>SUM(F966,F969,F972,F975)</f>
        <v>1554</v>
      </c>
      <c r="G965" s="344">
        <f>SUM(G966,G969,G972,G975)</f>
        <v>4752</v>
      </c>
      <c r="I965" s="344"/>
      <c r="J965" s="344"/>
    </row>
    <row r="966" spans="1:10" s="178" customFormat="1" ht="21.75">
      <c r="A966" s="339"/>
      <c r="B966" s="202" t="s">
        <v>2741</v>
      </c>
      <c r="C966" s="203" t="s">
        <v>2740</v>
      </c>
      <c r="D966" s="203" t="s">
        <v>289</v>
      </c>
      <c r="E966" s="202">
        <v>4</v>
      </c>
      <c r="F966" s="202">
        <v>39</v>
      </c>
      <c r="G966" s="213">
        <f aca="true" t="shared" si="54" ref="G966:G971">SUM(E966*F966)</f>
        <v>156</v>
      </c>
      <c r="H966" s="202" t="s">
        <v>3223</v>
      </c>
      <c r="I966" s="338" t="s">
        <v>3899</v>
      </c>
      <c r="J966" s="213"/>
    </row>
    <row r="967" spans="1:10" s="178" customFormat="1" ht="21.75">
      <c r="A967" s="339"/>
      <c r="B967" s="202" t="s">
        <v>3267</v>
      </c>
      <c r="C967" s="203" t="s">
        <v>2740</v>
      </c>
      <c r="D967" s="203" t="s">
        <v>276</v>
      </c>
      <c r="E967" s="202">
        <v>4</v>
      </c>
      <c r="F967" s="202">
        <f>SUM(F968:F969)</f>
        <v>894</v>
      </c>
      <c r="G967" s="213">
        <f t="shared" si="54"/>
        <v>3576</v>
      </c>
      <c r="H967" s="202" t="s">
        <v>3266</v>
      </c>
      <c r="I967" s="338" t="s">
        <v>3899</v>
      </c>
      <c r="J967" s="213"/>
    </row>
    <row r="968" spans="1:10" s="178" customFormat="1" ht="21.75">
      <c r="A968" s="339"/>
      <c r="B968" s="202"/>
      <c r="C968" s="203"/>
      <c r="D968" s="203" t="s">
        <v>611</v>
      </c>
      <c r="E968" s="202">
        <v>4</v>
      </c>
      <c r="F968" s="202">
        <v>111</v>
      </c>
      <c r="G968" s="213">
        <f t="shared" si="54"/>
        <v>444</v>
      </c>
      <c r="H968" s="202"/>
      <c r="I968" s="213"/>
      <c r="J968" s="213"/>
    </row>
    <row r="969" spans="1:10" s="184" customFormat="1" ht="21.75">
      <c r="A969" s="339"/>
      <c r="B969" s="202"/>
      <c r="C969" s="203"/>
      <c r="D969" s="203" t="s">
        <v>289</v>
      </c>
      <c r="E969" s="202">
        <v>4</v>
      </c>
      <c r="F969" s="202">
        <v>783</v>
      </c>
      <c r="G969" s="213">
        <f t="shared" si="54"/>
        <v>3132</v>
      </c>
      <c r="H969" s="202"/>
      <c r="I969" s="213"/>
      <c r="J969" s="213"/>
    </row>
    <row r="970" spans="1:10" s="184" customFormat="1" ht="21.75">
      <c r="A970" s="339"/>
      <c r="B970" s="202" t="s">
        <v>526</v>
      </c>
      <c r="C970" s="203" t="s">
        <v>525</v>
      </c>
      <c r="D970" s="203" t="s">
        <v>276</v>
      </c>
      <c r="E970" s="202">
        <v>2</v>
      </c>
      <c r="F970" s="202">
        <f>SUM(F971:F972)</f>
        <v>365</v>
      </c>
      <c r="G970" s="213">
        <f t="shared" si="54"/>
        <v>730</v>
      </c>
      <c r="H970" s="202" t="s">
        <v>2884</v>
      </c>
      <c r="I970" s="338" t="s">
        <v>3426</v>
      </c>
      <c r="J970" s="213"/>
    </row>
    <row r="971" spans="1:10" s="184" customFormat="1" ht="21.75">
      <c r="A971" s="339"/>
      <c r="B971" s="202"/>
      <c r="C971" s="203"/>
      <c r="D971" s="203" t="s">
        <v>611</v>
      </c>
      <c r="E971" s="202">
        <v>2</v>
      </c>
      <c r="F971" s="202">
        <v>1</v>
      </c>
      <c r="G971" s="213">
        <f t="shared" si="54"/>
        <v>2</v>
      </c>
      <c r="H971" s="202"/>
      <c r="I971" s="213"/>
      <c r="J971" s="213"/>
    </row>
    <row r="972" spans="1:10" s="184" customFormat="1" ht="21.75">
      <c r="A972" s="339"/>
      <c r="B972" s="202"/>
      <c r="C972" s="203"/>
      <c r="D972" s="203" t="s">
        <v>289</v>
      </c>
      <c r="E972" s="202"/>
      <c r="F972" s="202">
        <v>364</v>
      </c>
      <c r="G972" s="213">
        <f>SUM(E971*F972)</f>
        <v>728</v>
      </c>
      <c r="H972" s="202"/>
      <c r="I972" s="213"/>
      <c r="J972" s="213"/>
    </row>
    <row r="973" spans="1:10" s="184" customFormat="1" ht="21.75">
      <c r="A973" s="339"/>
      <c r="B973" s="202" t="s">
        <v>771</v>
      </c>
      <c r="C973" s="203" t="s">
        <v>770</v>
      </c>
      <c r="D973" s="203" t="s">
        <v>276</v>
      </c>
      <c r="E973" s="202">
        <v>2</v>
      </c>
      <c r="F973" s="202">
        <f>SUM(F974:F975)</f>
        <v>395</v>
      </c>
      <c r="G973" s="213">
        <f>SUM(E973*F973)</f>
        <v>790</v>
      </c>
      <c r="H973" s="202" t="s">
        <v>2887</v>
      </c>
      <c r="I973" s="338" t="s">
        <v>3426</v>
      </c>
      <c r="J973" s="213"/>
    </row>
    <row r="974" spans="1:10" s="184" customFormat="1" ht="21.75">
      <c r="A974" s="339"/>
      <c r="B974" s="202"/>
      <c r="C974" s="203"/>
      <c r="D974" s="203" t="s">
        <v>611</v>
      </c>
      <c r="E974" s="202">
        <v>2</v>
      </c>
      <c r="F974" s="202">
        <v>27</v>
      </c>
      <c r="G974" s="213">
        <f>SUM(E974*F974)</f>
        <v>54</v>
      </c>
      <c r="H974" s="202"/>
      <c r="I974" s="213"/>
      <c r="J974" s="213"/>
    </row>
    <row r="975" spans="1:10" s="184" customFormat="1" ht="21.75">
      <c r="A975" s="339"/>
      <c r="B975" s="202"/>
      <c r="C975" s="203"/>
      <c r="D975" s="203" t="s">
        <v>289</v>
      </c>
      <c r="E975" s="202">
        <v>2</v>
      </c>
      <c r="F975" s="202">
        <v>368</v>
      </c>
      <c r="G975" s="213">
        <f>SUM(E975*F975)</f>
        <v>736</v>
      </c>
      <c r="H975" s="202" t="s">
        <v>3021</v>
      </c>
      <c r="I975" s="213"/>
      <c r="J975" s="213"/>
    </row>
    <row r="976" spans="1:10" s="53" customFormat="1" ht="21" customHeight="1">
      <c r="A976" s="57" t="s">
        <v>3445</v>
      </c>
      <c r="B976" s="57"/>
      <c r="C976" s="57"/>
      <c r="D976" s="57" t="s">
        <v>276</v>
      </c>
      <c r="E976" s="58">
        <f>SUM(E977)</f>
        <v>89</v>
      </c>
      <c r="F976" s="58">
        <f>SUM(F979,F982:F1000,F1001,F1004,F1007:F1008)</f>
        <v>480</v>
      </c>
      <c r="G976" s="58">
        <f>SUM(G979,G982:G1000,G1001,G1004,G1007:G1008)</f>
        <v>1562</v>
      </c>
      <c r="I976" s="58"/>
      <c r="J976" s="58"/>
    </row>
    <row r="977" spans="1:10" s="53" customFormat="1" ht="21" customHeight="1">
      <c r="A977" s="57"/>
      <c r="B977" s="57"/>
      <c r="C977" s="57"/>
      <c r="D977" s="57" t="s">
        <v>611</v>
      </c>
      <c r="E977" s="58">
        <f>SUM(E980,E982:E1000,E1002,E1005,E1007:E1008)</f>
        <v>89</v>
      </c>
      <c r="F977" s="58">
        <f>SUM(F980,F982:F1000,F1002,F1005,F1007:F1008)</f>
        <v>477</v>
      </c>
      <c r="G977" s="58">
        <f>SUM(G980,G982:G1000,G1002,G1005,G1007:G1008)</f>
        <v>1557</v>
      </c>
      <c r="I977" s="58"/>
      <c r="J977" s="58"/>
    </row>
    <row r="978" spans="1:10" s="53" customFormat="1" ht="21" customHeight="1">
      <c r="A978" s="57"/>
      <c r="B978" s="57"/>
      <c r="C978" s="57"/>
      <c r="D978" s="57" t="s">
        <v>289</v>
      </c>
      <c r="E978" s="59"/>
      <c r="F978" s="58">
        <f>SUM(F981,F1003,F1006)</f>
        <v>3</v>
      </c>
      <c r="G978" s="58">
        <f>SUM(G981,G1003,G1006)</f>
        <v>5</v>
      </c>
      <c r="I978" s="58"/>
      <c r="J978" s="58"/>
    </row>
    <row r="979" spans="1:10" s="178" customFormat="1" ht="21.75">
      <c r="A979" s="339"/>
      <c r="B979" s="202" t="s">
        <v>718</v>
      </c>
      <c r="C979" s="203" t="s">
        <v>717</v>
      </c>
      <c r="D979" s="203" t="s">
        <v>276</v>
      </c>
      <c r="E979" s="202">
        <v>2</v>
      </c>
      <c r="F979" s="202">
        <f>SUM(F980:F981)</f>
        <v>2</v>
      </c>
      <c r="G979" s="213">
        <f aca="true" t="shared" si="55" ref="G979:G1008">SUM(E979*F979)</f>
        <v>4</v>
      </c>
      <c r="H979" s="202" t="s">
        <v>2884</v>
      </c>
      <c r="I979" s="338" t="s">
        <v>3106</v>
      </c>
      <c r="J979" s="213"/>
    </row>
    <row r="980" spans="1:10" s="178" customFormat="1" ht="21.75">
      <c r="A980" s="339"/>
      <c r="B980" s="202"/>
      <c r="C980" s="203"/>
      <c r="D980" s="203" t="s">
        <v>611</v>
      </c>
      <c r="E980" s="202">
        <v>2</v>
      </c>
      <c r="F980" s="202">
        <v>1</v>
      </c>
      <c r="G980" s="213">
        <f t="shared" si="55"/>
        <v>2</v>
      </c>
      <c r="H980" s="202"/>
      <c r="I980" s="213"/>
      <c r="J980" s="213"/>
    </row>
    <row r="981" spans="1:10" s="178" customFormat="1" ht="21.75">
      <c r="A981" s="339"/>
      <c r="B981" s="202"/>
      <c r="C981" s="203"/>
      <c r="D981" s="203" t="s">
        <v>289</v>
      </c>
      <c r="E981" s="202">
        <v>2</v>
      </c>
      <c r="F981" s="202">
        <v>1</v>
      </c>
      <c r="G981" s="213">
        <f t="shared" si="55"/>
        <v>2</v>
      </c>
      <c r="H981" s="202"/>
      <c r="I981" s="213"/>
      <c r="J981" s="213"/>
    </row>
    <row r="982" spans="1:10" s="178" customFormat="1" ht="21.75">
      <c r="A982" s="339"/>
      <c r="B982" s="202" t="s">
        <v>832</v>
      </c>
      <c r="C982" s="203" t="s">
        <v>831</v>
      </c>
      <c r="D982" s="203" t="s">
        <v>611</v>
      </c>
      <c r="E982" s="202">
        <v>2</v>
      </c>
      <c r="F982" s="202">
        <v>2</v>
      </c>
      <c r="G982" s="213">
        <f t="shared" si="55"/>
        <v>4</v>
      </c>
      <c r="H982" s="202" t="s">
        <v>2884</v>
      </c>
      <c r="I982" s="338" t="s">
        <v>3427</v>
      </c>
      <c r="J982" s="213"/>
    </row>
    <row r="983" spans="1:10" s="178" customFormat="1" ht="21.75">
      <c r="A983" s="339"/>
      <c r="B983" s="202" t="s">
        <v>830</v>
      </c>
      <c r="C983" s="203" t="s">
        <v>829</v>
      </c>
      <c r="D983" s="203" t="s">
        <v>611</v>
      </c>
      <c r="E983" s="202">
        <v>2</v>
      </c>
      <c r="F983" s="202">
        <v>1</v>
      </c>
      <c r="G983" s="213">
        <f t="shared" si="55"/>
        <v>2</v>
      </c>
      <c r="H983" s="202" t="s">
        <v>2884</v>
      </c>
      <c r="I983" s="338" t="s">
        <v>3399</v>
      </c>
      <c r="J983" s="213"/>
    </row>
    <row r="984" spans="1:10" s="178" customFormat="1" ht="21.75">
      <c r="A984" s="339"/>
      <c r="B984" s="202" t="s">
        <v>1200</v>
      </c>
      <c r="C984" s="203" t="s">
        <v>1199</v>
      </c>
      <c r="D984" s="203" t="s">
        <v>611</v>
      </c>
      <c r="E984" s="202">
        <v>4</v>
      </c>
      <c r="F984" s="202">
        <v>27</v>
      </c>
      <c r="G984" s="213">
        <f t="shared" si="55"/>
        <v>108</v>
      </c>
      <c r="H984" s="202" t="s">
        <v>3126</v>
      </c>
      <c r="I984" s="338" t="s">
        <v>3427</v>
      </c>
      <c r="J984" s="213"/>
    </row>
    <row r="985" spans="1:10" s="178" customFormat="1" ht="21.75">
      <c r="A985" s="339"/>
      <c r="B985" s="202" t="s">
        <v>2238</v>
      </c>
      <c r="C985" s="203" t="s">
        <v>2237</v>
      </c>
      <c r="D985" s="203" t="s">
        <v>611</v>
      </c>
      <c r="E985" s="202">
        <v>2</v>
      </c>
      <c r="F985" s="202">
        <v>16</v>
      </c>
      <c r="G985" s="213">
        <f t="shared" si="55"/>
        <v>32</v>
      </c>
      <c r="H985" s="202" t="s">
        <v>3152</v>
      </c>
      <c r="I985" s="338" t="s">
        <v>3427</v>
      </c>
      <c r="J985" s="213"/>
    </row>
    <row r="986" spans="1:10" s="178" customFormat="1" ht="21.75">
      <c r="A986" s="339"/>
      <c r="B986" s="202" t="s">
        <v>1198</v>
      </c>
      <c r="C986" s="203" t="s">
        <v>1197</v>
      </c>
      <c r="D986" s="203" t="s">
        <v>611</v>
      </c>
      <c r="E986" s="202">
        <v>2</v>
      </c>
      <c r="F986" s="202">
        <v>27</v>
      </c>
      <c r="G986" s="213">
        <f t="shared" si="55"/>
        <v>54</v>
      </c>
      <c r="H986" s="202" t="s">
        <v>2884</v>
      </c>
      <c r="I986" s="338" t="s">
        <v>3399</v>
      </c>
      <c r="J986" s="213"/>
    </row>
    <row r="987" spans="1:10" s="178" customFormat="1" ht="21.75">
      <c r="A987" s="339"/>
      <c r="B987" s="202" t="s">
        <v>1196</v>
      </c>
      <c r="C987" s="203" t="s">
        <v>138</v>
      </c>
      <c r="D987" s="203" t="s">
        <v>611</v>
      </c>
      <c r="E987" s="202">
        <v>4</v>
      </c>
      <c r="F987" s="202">
        <v>27</v>
      </c>
      <c r="G987" s="213">
        <f t="shared" si="55"/>
        <v>108</v>
      </c>
      <c r="H987" s="202" t="s">
        <v>3126</v>
      </c>
      <c r="I987" s="338" t="s">
        <v>3427</v>
      </c>
      <c r="J987" s="213"/>
    </row>
    <row r="988" spans="1:10" s="178" customFormat="1" ht="21.75">
      <c r="A988" s="339"/>
      <c r="B988" s="202" t="s">
        <v>1361</v>
      </c>
      <c r="C988" s="203" t="s">
        <v>1362</v>
      </c>
      <c r="D988" s="203" t="s">
        <v>611</v>
      </c>
      <c r="E988" s="202">
        <v>4</v>
      </c>
      <c r="F988" s="202">
        <v>4</v>
      </c>
      <c r="G988" s="213">
        <f t="shared" si="55"/>
        <v>16</v>
      </c>
      <c r="H988" s="202" t="s">
        <v>3126</v>
      </c>
      <c r="I988" s="338" t="s">
        <v>3427</v>
      </c>
      <c r="J988" s="213"/>
    </row>
    <row r="989" spans="1:10" s="178" customFormat="1" ht="21.75">
      <c r="A989" s="339"/>
      <c r="B989" s="202" t="s">
        <v>3238</v>
      </c>
      <c r="C989" s="203" t="s">
        <v>3237</v>
      </c>
      <c r="D989" s="203" t="s">
        <v>611</v>
      </c>
      <c r="E989" s="202">
        <v>2</v>
      </c>
      <c r="F989" s="202">
        <v>16</v>
      </c>
      <c r="G989" s="213">
        <f t="shared" si="55"/>
        <v>32</v>
      </c>
      <c r="H989" s="202" t="s">
        <v>2884</v>
      </c>
      <c r="I989" s="338" t="s">
        <v>3900</v>
      </c>
      <c r="J989" s="213"/>
    </row>
    <row r="990" spans="1:10" s="178" customFormat="1" ht="21.75">
      <c r="A990" s="339"/>
      <c r="B990" s="202" t="s">
        <v>2236</v>
      </c>
      <c r="C990" s="203" t="s">
        <v>2235</v>
      </c>
      <c r="D990" s="203" t="s">
        <v>611</v>
      </c>
      <c r="E990" s="202">
        <v>4</v>
      </c>
      <c r="F990" s="202">
        <v>17</v>
      </c>
      <c r="G990" s="213">
        <f t="shared" si="55"/>
        <v>68</v>
      </c>
      <c r="H990" s="202" t="s">
        <v>3126</v>
      </c>
      <c r="I990" s="338" t="s">
        <v>3427</v>
      </c>
      <c r="J990" s="213"/>
    </row>
    <row r="991" spans="1:10" s="178" customFormat="1" ht="21.75">
      <c r="A991" s="339"/>
      <c r="B991" s="202" t="s">
        <v>1579</v>
      </c>
      <c r="C991" s="203" t="s">
        <v>1580</v>
      </c>
      <c r="D991" s="203" t="s">
        <v>611</v>
      </c>
      <c r="E991" s="202">
        <v>4</v>
      </c>
      <c r="F991" s="202">
        <v>26</v>
      </c>
      <c r="G991" s="213">
        <f t="shared" si="55"/>
        <v>104</v>
      </c>
      <c r="H991" s="202" t="s">
        <v>3126</v>
      </c>
      <c r="I991" s="338" t="s">
        <v>3900</v>
      </c>
      <c r="J991" s="213"/>
    </row>
    <row r="992" spans="1:10" s="178" customFormat="1" ht="21.75">
      <c r="A992" s="339"/>
      <c r="B992" s="202" t="s">
        <v>3236</v>
      </c>
      <c r="C992" s="203" t="s">
        <v>3235</v>
      </c>
      <c r="D992" s="203" t="s">
        <v>611</v>
      </c>
      <c r="E992" s="202">
        <v>2</v>
      </c>
      <c r="F992" s="202">
        <v>12</v>
      </c>
      <c r="G992" s="213">
        <f t="shared" si="55"/>
        <v>24</v>
      </c>
      <c r="H992" s="202" t="s">
        <v>2884</v>
      </c>
      <c r="I992" s="338" t="s">
        <v>3900</v>
      </c>
      <c r="J992" s="213"/>
    </row>
    <row r="993" spans="1:10" s="178" customFormat="1" ht="21.75">
      <c r="A993" s="339"/>
      <c r="B993" s="202" t="s">
        <v>1823</v>
      </c>
      <c r="C993" s="203" t="s">
        <v>1822</v>
      </c>
      <c r="D993" s="203" t="s">
        <v>611</v>
      </c>
      <c r="E993" s="202">
        <v>10</v>
      </c>
      <c r="F993" s="202">
        <v>1</v>
      </c>
      <c r="G993" s="213">
        <f t="shared" si="55"/>
        <v>10</v>
      </c>
      <c r="H993" s="202" t="s">
        <v>2886</v>
      </c>
      <c r="I993" s="338" t="s">
        <v>3422</v>
      </c>
      <c r="J993" s="213"/>
    </row>
    <row r="994" spans="1:10" s="178" customFormat="1" ht="21.75">
      <c r="A994" s="339"/>
      <c r="B994" s="202" t="s">
        <v>2234</v>
      </c>
      <c r="C994" s="203" t="s">
        <v>2233</v>
      </c>
      <c r="D994" s="203" t="s">
        <v>611</v>
      </c>
      <c r="E994" s="202">
        <v>4</v>
      </c>
      <c r="F994" s="202">
        <v>15</v>
      </c>
      <c r="G994" s="213">
        <f t="shared" si="55"/>
        <v>60</v>
      </c>
      <c r="H994" s="202" t="s">
        <v>3126</v>
      </c>
      <c r="I994" s="338" t="s">
        <v>3900</v>
      </c>
      <c r="J994" s="213"/>
    </row>
    <row r="995" spans="1:10" s="178" customFormat="1" ht="21.75">
      <c r="A995" s="339"/>
      <c r="B995" s="202" t="s">
        <v>1581</v>
      </c>
      <c r="C995" s="203" t="s">
        <v>1582</v>
      </c>
      <c r="D995" s="203" t="s">
        <v>611</v>
      </c>
      <c r="E995" s="202">
        <v>4</v>
      </c>
      <c r="F995" s="202">
        <v>17</v>
      </c>
      <c r="G995" s="213">
        <f t="shared" si="55"/>
        <v>68</v>
      </c>
      <c r="H995" s="202" t="s">
        <v>3126</v>
      </c>
      <c r="I995" s="338" t="s">
        <v>3900</v>
      </c>
      <c r="J995" s="213"/>
    </row>
    <row r="996" spans="1:10" s="178" customFormat="1" ht="21.75">
      <c r="A996" s="339"/>
      <c r="B996" s="202" t="s">
        <v>1583</v>
      </c>
      <c r="C996" s="203" t="s">
        <v>1584</v>
      </c>
      <c r="D996" s="203" t="s">
        <v>611</v>
      </c>
      <c r="E996" s="202">
        <v>2</v>
      </c>
      <c r="F996" s="202">
        <v>13</v>
      </c>
      <c r="G996" s="213">
        <f t="shared" si="55"/>
        <v>26</v>
      </c>
      <c r="H996" s="202" t="s">
        <v>2884</v>
      </c>
      <c r="I996" s="338" t="s">
        <v>3900</v>
      </c>
      <c r="J996" s="213"/>
    </row>
    <row r="997" spans="1:10" s="178" customFormat="1" ht="21.75">
      <c r="A997" s="339"/>
      <c r="B997" s="202" t="s">
        <v>1585</v>
      </c>
      <c r="C997" s="203" t="s">
        <v>1586</v>
      </c>
      <c r="D997" s="203" t="s">
        <v>611</v>
      </c>
      <c r="E997" s="202">
        <v>4</v>
      </c>
      <c r="F997" s="202">
        <v>73</v>
      </c>
      <c r="G997" s="213">
        <f t="shared" si="55"/>
        <v>292</v>
      </c>
      <c r="H997" s="202" t="s">
        <v>2883</v>
      </c>
      <c r="I997" s="338" t="s">
        <v>3399</v>
      </c>
      <c r="J997" s="213"/>
    </row>
    <row r="998" spans="1:10" s="178" customFormat="1" ht="21.75">
      <c r="A998" s="339"/>
      <c r="B998" s="202" t="s">
        <v>2232</v>
      </c>
      <c r="C998" s="203" t="s">
        <v>629</v>
      </c>
      <c r="D998" s="203" t="s">
        <v>611</v>
      </c>
      <c r="E998" s="202">
        <v>10</v>
      </c>
      <c r="F998" s="202">
        <v>17</v>
      </c>
      <c r="G998" s="213">
        <f t="shared" si="55"/>
        <v>170</v>
      </c>
      <c r="H998" s="202" t="s">
        <v>2886</v>
      </c>
      <c r="I998" s="338" t="s">
        <v>3422</v>
      </c>
      <c r="J998" s="213"/>
    </row>
    <row r="999" spans="1:10" s="178" customFormat="1" ht="21.75">
      <c r="A999" s="339"/>
      <c r="B999" s="202" t="s">
        <v>3234</v>
      </c>
      <c r="C999" s="203" t="s">
        <v>1954</v>
      </c>
      <c r="D999" s="203" t="s">
        <v>611</v>
      </c>
      <c r="E999" s="202">
        <v>10</v>
      </c>
      <c r="F999" s="202">
        <v>1</v>
      </c>
      <c r="G999" s="213">
        <f t="shared" si="55"/>
        <v>10</v>
      </c>
      <c r="H999" s="202" t="s">
        <v>2886</v>
      </c>
      <c r="I999" s="338" t="s">
        <v>3422</v>
      </c>
      <c r="J999" s="213"/>
    </row>
    <row r="1000" spans="1:10" s="178" customFormat="1" ht="21.75">
      <c r="A1000" s="339"/>
      <c r="B1000" s="202" t="s">
        <v>1820</v>
      </c>
      <c r="C1000" s="203" t="s">
        <v>1819</v>
      </c>
      <c r="D1000" s="203" t="s">
        <v>611</v>
      </c>
      <c r="E1000" s="202">
        <v>4</v>
      </c>
      <c r="F1000" s="202">
        <v>24</v>
      </c>
      <c r="G1000" s="213">
        <f t="shared" si="55"/>
        <v>96</v>
      </c>
      <c r="H1000" s="202" t="s">
        <v>3164</v>
      </c>
      <c r="I1000" s="338" t="s">
        <v>3427</v>
      </c>
      <c r="J1000" s="213"/>
    </row>
    <row r="1001" spans="1:10" s="178" customFormat="1" ht="21.75">
      <c r="A1001" s="339"/>
      <c r="B1001" s="202" t="s">
        <v>3015</v>
      </c>
      <c r="C1001" s="203" t="s">
        <v>3014</v>
      </c>
      <c r="D1001" s="203" t="s">
        <v>276</v>
      </c>
      <c r="E1001" s="202">
        <v>2</v>
      </c>
      <c r="F1001" s="202">
        <f>SUM(F1002:F1003)</f>
        <v>114</v>
      </c>
      <c r="G1001" s="213">
        <f t="shared" si="55"/>
        <v>228</v>
      </c>
      <c r="H1001" s="202" t="s">
        <v>2981</v>
      </c>
      <c r="I1001" s="338" t="s">
        <v>3901</v>
      </c>
      <c r="J1001" s="213"/>
    </row>
    <row r="1002" spans="1:10" s="178" customFormat="1" ht="21.75">
      <c r="A1002" s="339"/>
      <c r="B1002" s="202"/>
      <c r="C1002" s="203"/>
      <c r="D1002" s="203" t="s">
        <v>611</v>
      </c>
      <c r="E1002" s="202">
        <v>2</v>
      </c>
      <c r="F1002" s="202">
        <v>113</v>
      </c>
      <c r="G1002" s="213">
        <f t="shared" si="55"/>
        <v>226</v>
      </c>
      <c r="H1002" s="202"/>
      <c r="I1002" s="213"/>
      <c r="J1002" s="213"/>
    </row>
    <row r="1003" spans="1:10" s="178" customFormat="1" ht="21.75">
      <c r="A1003" s="339"/>
      <c r="B1003" s="202"/>
      <c r="C1003" s="203"/>
      <c r="D1003" s="203" t="s">
        <v>289</v>
      </c>
      <c r="E1003" s="202">
        <v>2</v>
      </c>
      <c r="F1003" s="202">
        <v>1</v>
      </c>
      <c r="G1003" s="213">
        <f t="shared" si="55"/>
        <v>2</v>
      </c>
      <c r="H1003" s="202"/>
      <c r="I1003" s="213"/>
      <c r="J1003" s="213"/>
    </row>
    <row r="1004" spans="1:10" s="178" customFormat="1" ht="21.75">
      <c r="A1004" s="339"/>
      <c r="B1004" s="202" t="s">
        <v>3233</v>
      </c>
      <c r="C1004" s="203" t="s">
        <v>3232</v>
      </c>
      <c r="D1004" s="203" t="s">
        <v>276</v>
      </c>
      <c r="E1004" s="202">
        <v>1</v>
      </c>
      <c r="F1004" s="202">
        <f>SUM(F1005:F1006)</f>
        <v>10</v>
      </c>
      <c r="G1004" s="213">
        <f t="shared" si="55"/>
        <v>10</v>
      </c>
      <c r="H1004" s="202" t="s">
        <v>3231</v>
      </c>
      <c r="I1004" s="338" t="s">
        <v>3902</v>
      </c>
      <c r="J1004" s="213"/>
    </row>
    <row r="1005" spans="1:10" s="178" customFormat="1" ht="21.75">
      <c r="A1005" s="339"/>
      <c r="B1005" s="202"/>
      <c r="C1005" s="203"/>
      <c r="D1005" s="203" t="s">
        <v>611</v>
      </c>
      <c r="E1005" s="202">
        <v>1</v>
      </c>
      <c r="F1005" s="202">
        <v>9</v>
      </c>
      <c r="G1005" s="213">
        <f t="shared" si="55"/>
        <v>9</v>
      </c>
      <c r="H1005" s="202"/>
      <c r="I1005" s="213"/>
      <c r="J1005" s="213"/>
    </row>
    <row r="1006" spans="1:10" s="178" customFormat="1" ht="21.75">
      <c r="A1006" s="339"/>
      <c r="B1006" s="202"/>
      <c r="C1006" s="203"/>
      <c r="D1006" s="203" t="s">
        <v>289</v>
      </c>
      <c r="E1006" s="202">
        <v>1</v>
      </c>
      <c r="F1006" s="202">
        <v>1</v>
      </c>
      <c r="G1006" s="213">
        <f t="shared" si="55"/>
        <v>1</v>
      </c>
      <c r="H1006" s="202"/>
      <c r="I1006" s="213"/>
      <c r="J1006" s="213"/>
    </row>
    <row r="1007" spans="1:10" s="178" customFormat="1" ht="21.75">
      <c r="A1007" s="339"/>
      <c r="B1007" s="202" t="s">
        <v>3230</v>
      </c>
      <c r="C1007" s="203" t="s">
        <v>831</v>
      </c>
      <c r="D1007" s="203" t="s">
        <v>611</v>
      </c>
      <c r="E1007" s="202">
        <v>2</v>
      </c>
      <c r="F1007" s="202">
        <v>9</v>
      </c>
      <c r="G1007" s="213">
        <f t="shared" si="55"/>
        <v>18</v>
      </c>
      <c r="H1007" s="202" t="s">
        <v>2981</v>
      </c>
      <c r="I1007" s="338" t="s">
        <v>3902</v>
      </c>
      <c r="J1007" s="213"/>
    </row>
    <row r="1008" spans="1:10" s="178" customFormat="1" ht="21.75">
      <c r="A1008" s="339"/>
      <c r="B1008" s="202" t="s">
        <v>3229</v>
      </c>
      <c r="C1008" s="203" t="s">
        <v>3228</v>
      </c>
      <c r="D1008" s="203" t="s">
        <v>611</v>
      </c>
      <c r="E1008" s="202">
        <v>2</v>
      </c>
      <c r="F1008" s="202">
        <v>9</v>
      </c>
      <c r="G1008" s="213">
        <f t="shared" si="55"/>
        <v>18</v>
      </c>
      <c r="H1008" s="202" t="s">
        <v>2981</v>
      </c>
      <c r="I1008" s="338" t="s">
        <v>3902</v>
      </c>
      <c r="J1008" s="213"/>
    </row>
    <row r="1009" spans="1:10" s="194" customFormat="1" ht="21" customHeight="1" hidden="1">
      <c r="A1009" s="129" t="s">
        <v>383</v>
      </c>
      <c r="B1009" s="129"/>
      <c r="C1009" s="129"/>
      <c r="D1009" s="129" t="s">
        <v>276</v>
      </c>
      <c r="E1009" s="130">
        <f>SUM(E1010)</f>
        <v>0</v>
      </c>
      <c r="F1009" s="130">
        <f>SUM(F1012:F1012)</f>
        <v>0</v>
      </c>
      <c r="G1009" s="130">
        <f>SUM(G1012:G1012)</f>
        <v>0</v>
      </c>
      <c r="I1009" s="130"/>
      <c r="J1009" s="130"/>
    </row>
    <row r="1010" spans="1:10" s="194" customFormat="1" ht="21" customHeight="1" hidden="1">
      <c r="A1010" s="129"/>
      <c r="B1010" s="129"/>
      <c r="C1010" s="129"/>
      <c r="D1010" s="129" t="s">
        <v>611</v>
      </c>
      <c r="E1010" s="130">
        <f>SUM(E1012:E1012)</f>
        <v>0</v>
      </c>
      <c r="F1010" s="130">
        <f>SUM(F1012)</f>
        <v>0</v>
      </c>
      <c r="G1010" s="130">
        <f>SUM(G1012)</f>
        <v>0</v>
      </c>
      <c r="I1010" s="130"/>
      <c r="J1010" s="130"/>
    </row>
    <row r="1011" spans="1:10" s="194" customFormat="1" ht="21" customHeight="1" hidden="1">
      <c r="A1011" s="129"/>
      <c r="B1011" s="129"/>
      <c r="C1011" s="129"/>
      <c r="D1011" s="129" t="s">
        <v>289</v>
      </c>
      <c r="E1011" s="195"/>
      <c r="F1011" s="130"/>
      <c r="G1011" s="130"/>
      <c r="I1011" s="130"/>
      <c r="J1011" s="130"/>
    </row>
    <row r="1012" spans="1:10" s="125" customFormat="1" ht="21" customHeight="1" hidden="1">
      <c r="A1012" s="122"/>
      <c r="B1012" s="123"/>
      <c r="C1012" s="124"/>
      <c r="D1012" s="124"/>
      <c r="E1012" s="123"/>
      <c r="F1012" s="126"/>
      <c r="G1012" s="126"/>
      <c r="I1012" s="126"/>
      <c r="J1012" s="126"/>
    </row>
    <row r="1013" spans="1:10" s="53" customFormat="1" ht="22.5" customHeight="1">
      <c r="A1013" s="57" t="s">
        <v>384</v>
      </c>
      <c r="B1013" s="57"/>
      <c r="C1013" s="57"/>
      <c r="D1013" s="57" t="s">
        <v>276</v>
      </c>
      <c r="E1013" s="58">
        <f>SUM(E1014)</f>
        <v>61</v>
      </c>
      <c r="F1013" s="58">
        <f>SUM(F1014:F1015)</f>
        <v>981</v>
      </c>
      <c r="G1013" s="58">
        <f>SUM(G1014:G1015)</f>
        <v>2870</v>
      </c>
      <c r="I1013" s="58"/>
      <c r="J1013" s="58"/>
    </row>
    <row r="1014" spans="1:10" s="53" customFormat="1" ht="21" customHeight="1">
      <c r="A1014" s="57"/>
      <c r="B1014" s="57"/>
      <c r="C1014" s="57"/>
      <c r="D1014" s="57" t="s">
        <v>611</v>
      </c>
      <c r="E1014" s="58">
        <f>SUM(E1016,E1017:E1020,E1022,E1024:E1037)</f>
        <v>61</v>
      </c>
      <c r="F1014" s="58">
        <f>SUM(F1017:F1020,F1022,F1024:F1037)</f>
        <v>979</v>
      </c>
      <c r="G1014" s="58">
        <f>SUM(G1017:G1020,G1022,G1024:G1037)</f>
        <v>2866</v>
      </c>
      <c r="I1014" s="58"/>
      <c r="J1014" s="58"/>
    </row>
    <row r="1015" spans="1:10" s="53" customFormat="1" ht="21" customHeight="1">
      <c r="A1015" s="57"/>
      <c r="B1015" s="57"/>
      <c r="C1015" s="57"/>
      <c r="D1015" s="57" t="s">
        <v>289</v>
      </c>
      <c r="E1015" s="59"/>
      <c r="F1015" s="58">
        <f>SUM(F1023,F1016)</f>
        <v>2</v>
      </c>
      <c r="G1015" s="58">
        <f>SUM(G1023,G1016)</f>
        <v>4</v>
      </c>
      <c r="I1015" s="58"/>
      <c r="J1015" s="58"/>
    </row>
    <row r="1016" spans="1:10" s="178" customFormat="1" ht="21.75">
      <c r="A1016" s="339"/>
      <c r="B1016" s="202" t="s">
        <v>3256</v>
      </c>
      <c r="C1016" s="203" t="s">
        <v>3255</v>
      </c>
      <c r="D1016" s="203" t="s">
        <v>289</v>
      </c>
      <c r="E1016" s="202">
        <v>2</v>
      </c>
      <c r="F1016" s="202">
        <v>1</v>
      </c>
      <c r="G1016" s="213">
        <f aca="true" t="shared" si="56" ref="G1016:G1037">SUM(E1016*F1016)</f>
        <v>2</v>
      </c>
      <c r="H1016" s="202" t="s">
        <v>2884</v>
      </c>
      <c r="I1016" s="338" t="s">
        <v>3107</v>
      </c>
      <c r="J1016" s="213"/>
    </row>
    <row r="1017" spans="1:10" s="178" customFormat="1" ht="21.75">
      <c r="A1017" s="339"/>
      <c r="B1017" s="202" t="s">
        <v>836</v>
      </c>
      <c r="C1017" s="203" t="s">
        <v>835</v>
      </c>
      <c r="D1017" s="203" t="s">
        <v>611</v>
      </c>
      <c r="E1017" s="202">
        <v>4</v>
      </c>
      <c r="F1017" s="202">
        <v>1</v>
      </c>
      <c r="G1017" s="213">
        <f t="shared" si="56"/>
        <v>4</v>
      </c>
      <c r="H1017" s="202" t="s">
        <v>2963</v>
      </c>
      <c r="I1017" s="338" t="s">
        <v>3107</v>
      </c>
      <c r="J1017" s="213"/>
    </row>
    <row r="1018" spans="1:10" s="178" customFormat="1" ht="21.75">
      <c r="A1018" s="339"/>
      <c r="B1018" s="202" t="s">
        <v>1186</v>
      </c>
      <c r="C1018" s="203" t="s">
        <v>150</v>
      </c>
      <c r="D1018" s="203" t="s">
        <v>611</v>
      </c>
      <c r="E1018" s="202">
        <v>2</v>
      </c>
      <c r="F1018" s="202">
        <v>73</v>
      </c>
      <c r="G1018" s="213">
        <f t="shared" si="56"/>
        <v>146</v>
      </c>
      <c r="H1018" s="202" t="s">
        <v>3152</v>
      </c>
      <c r="I1018" s="338" t="s">
        <v>3107</v>
      </c>
      <c r="J1018" s="213"/>
    </row>
    <row r="1019" spans="1:10" s="178" customFormat="1" ht="21.75">
      <c r="A1019" s="339"/>
      <c r="B1019" s="202" t="s">
        <v>1185</v>
      </c>
      <c r="C1019" s="203" t="s">
        <v>1184</v>
      </c>
      <c r="D1019" s="203" t="s">
        <v>611</v>
      </c>
      <c r="E1019" s="202">
        <v>2</v>
      </c>
      <c r="F1019" s="202">
        <v>74</v>
      </c>
      <c r="G1019" s="213">
        <f t="shared" si="56"/>
        <v>148</v>
      </c>
      <c r="H1019" s="202" t="s">
        <v>3152</v>
      </c>
      <c r="I1019" s="338" t="s">
        <v>3107</v>
      </c>
      <c r="J1019" s="213"/>
    </row>
    <row r="1020" spans="1:10" s="178" customFormat="1" ht="21.75">
      <c r="A1020" s="339"/>
      <c r="B1020" s="202" t="s">
        <v>1183</v>
      </c>
      <c r="C1020" s="203" t="s">
        <v>1182</v>
      </c>
      <c r="D1020" s="203" t="s">
        <v>611</v>
      </c>
      <c r="E1020" s="202">
        <v>4</v>
      </c>
      <c r="F1020" s="202">
        <v>76</v>
      </c>
      <c r="G1020" s="213">
        <f t="shared" si="56"/>
        <v>304</v>
      </c>
      <c r="H1020" s="202" t="s">
        <v>2963</v>
      </c>
      <c r="I1020" s="338" t="s">
        <v>3107</v>
      </c>
      <c r="J1020" s="213"/>
    </row>
    <row r="1021" spans="1:10" s="178" customFormat="1" ht="21.75">
      <c r="A1021" s="339"/>
      <c r="B1021" s="202" t="s">
        <v>1181</v>
      </c>
      <c r="C1021" s="203" t="s">
        <v>1180</v>
      </c>
      <c r="D1021" s="203" t="s">
        <v>276</v>
      </c>
      <c r="E1021" s="202">
        <v>2</v>
      </c>
      <c r="F1021" s="202">
        <f>SUM(F1022:F1023)</f>
        <v>76</v>
      </c>
      <c r="G1021" s="213">
        <f t="shared" si="56"/>
        <v>152</v>
      </c>
      <c r="H1021" s="202" t="s">
        <v>3152</v>
      </c>
      <c r="I1021" s="338" t="s">
        <v>3107</v>
      </c>
      <c r="J1021" s="213"/>
    </row>
    <row r="1022" spans="1:10" s="178" customFormat="1" ht="21.75">
      <c r="A1022" s="339"/>
      <c r="B1022" s="202"/>
      <c r="C1022" s="203"/>
      <c r="D1022" s="203" t="s">
        <v>611</v>
      </c>
      <c r="E1022" s="202">
        <v>2</v>
      </c>
      <c r="F1022" s="202">
        <v>75</v>
      </c>
      <c r="G1022" s="213">
        <f t="shared" si="56"/>
        <v>150</v>
      </c>
      <c r="H1022" s="202"/>
      <c r="I1022" s="213"/>
      <c r="J1022" s="213"/>
    </row>
    <row r="1023" spans="1:10" s="178" customFormat="1" ht="21.75">
      <c r="A1023" s="339"/>
      <c r="B1023" s="202"/>
      <c r="C1023" s="203"/>
      <c r="D1023" s="203" t="s">
        <v>289</v>
      </c>
      <c r="E1023" s="202">
        <v>2</v>
      </c>
      <c r="F1023" s="202">
        <v>1</v>
      </c>
      <c r="G1023" s="213">
        <f t="shared" si="56"/>
        <v>2</v>
      </c>
      <c r="H1023" s="202"/>
      <c r="I1023" s="213"/>
      <c r="J1023" s="213"/>
    </row>
    <row r="1024" spans="1:10" s="178" customFormat="1" ht="21.75">
      <c r="A1024" s="339"/>
      <c r="B1024" s="202" t="s">
        <v>1179</v>
      </c>
      <c r="C1024" s="203" t="s">
        <v>151</v>
      </c>
      <c r="D1024" s="203" t="s">
        <v>611</v>
      </c>
      <c r="E1024" s="202">
        <v>2</v>
      </c>
      <c r="F1024" s="202">
        <v>24</v>
      </c>
      <c r="G1024" s="213">
        <f t="shared" si="56"/>
        <v>48</v>
      </c>
      <c r="H1024" s="202" t="s">
        <v>3152</v>
      </c>
      <c r="I1024" s="338" t="s">
        <v>3108</v>
      </c>
      <c r="J1024" s="213"/>
    </row>
    <row r="1025" spans="1:10" s="178" customFormat="1" ht="21.75">
      <c r="A1025" s="339"/>
      <c r="B1025" s="202" t="s">
        <v>1587</v>
      </c>
      <c r="C1025" s="203" t="s">
        <v>141</v>
      </c>
      <c r="D1025" s="203" t="s">
        <v>611</v>
      </c>
      <c r="E1025" s="202">
        <v>4</v>
      </c>
      <c r="F1025" s="202">
        <v>61</v>
      </c>
      <c r="G1025" s="213">
        <f t="shared" si="56"/>
        <v>244</v>
      </c>
      <c r="H1025" s="202" t="s">
        <v>2963</v>
      </c>
      <c r="I1025" s="338" t="s">
        <v>3108</v>
      </c>
      <c r="J1025" s="213"/>
    </row>
    <row r="1026" spans="1:10" s="178" customFormat="1" ht="21.75">
      <c r="A1026" s="339"/>
      <c r="B1026" s="202" t="s">
        <v>1588</v>
      </c>
      <c r="C1026" s="203" t="s">
        <v>9</v>
      </c>
      <c r="D1026" s="203" t="s">
        <v>611</v>
      </c>
      <c r="E1026" s="202">
        <v>2</v>
      </c>
      <c r="F1026" s="202">
        <v>72</v>
      </c>
      <c r="G1026" s="213">
        <f t="shared" si="56"/>
        <v>144</v>
      </c>
      <c r="H1026" s="202" t="s">
        <v>3152</v>
      </c>
      <c r="I1026" s="338" t="s">
        <v>3108</v>
      </c>
      <c r="J1026" s="213"/>
    </row>
    <row r="1027" spans="1:10" s="178" customFormat="1" ht="21.75">
      <c r="A1027" s="339"/>
      <c r="B1027" s="202" t="s">
        <v>1589</v>
      </c>
      <c r="C1027" s="203" t="s">
        <v>1590</v>
      </c>
      <c r="D1027" s="203" t="s">
        <v>611</v>
      </c>
      <c r="E1027" s="202">
        <v>4</v>
      </c>
      <c r="F1027" s="202">
        <v>10</v>
      </c>
      <c r="G1027" s="213">
        <f t="shared" si="56"/>
        <v>40</v>
      </c>
      <c r="H1027" s="202" t="s">
        <v>2883</v>
      </c>
      <c r="I1027" s="338" t="s">
        <v>3108</v>
      </c>
      <c r="J1027" s="213"/>
    </row>
    <row r="1028" spans="1:10" s="178" customFormat="1" ht="21.75">
      <c r="A1028" s="339"/>
      <c r="B1028" s="202" t="s">
        <v>1591</v>
      </c>
      <c r="C1028" s="203" t="s">
        <v>625</v>
      </c>
      <c r="D1028" s="203" t="s">
        <v>611</v>
      </c>
      <c r="E1028" s="202">
        <v>2</v>
      </c>
      <c r="F1028" s="202">
        <v>70</v>
      </c>
      <c r="G1028" s="213">
        <f t="shared" si="56"/>
        <v>140</v>
      </c>
      <c r="H1028" s="202" t="s">
        <v>2884</v>
      </c>
      <c r="I1028" s="338" t="s">
        <v>3422</v>
      </c>
      <c r="J1028" s="213"/>
    </row>
    <row r="1029" spans="1:10" s="178" customFormat="1" ht="21.75">
      <c r="A1029" s="339"/>
      <c r="B1029" s="202" t="s">
        <v>1592</v>
      </c>
      <c r="C1029" s="203" t="s">
        <v>152</v>
      </c>
      <c r="D1029" s="203" t="s">
        <v>611</v>
      </c>
      <c r="E1029" s="202">
        <v>2</v>
      </c>
      <c r="F1029" s="202">
        <v>70</v>
      </c>
      <c r="G1029" s="213">
        <f t="shared" si="56"/>
        <v>140</v>
      </c>
      <c r="H1029" s="202" t="s">
        <v>2884</v>
      </c>
      <c r="I1029" s="338" t="s">
        <v>3107</v>
      </c>
      <c r="J1029" s="213"/>
    </row>
    <row r="1030" spans="1:10" s="178" customFormat="1" ht="21.75">
      <c r="A1030" s="339"/>
      <c r="B1030" s="202" t="s">
        <v>1841</v>
      </c>
      <c r="C1030" s="203" t="s">
        <v>524</v>
      </c>
      <c r="D1030" s="203" t="s">
        <v>611</v>
      </c>
      <c r="E1030" s="202">
        <v>2</v>
      </c>
      <c r="F1030" s="202">
        <v>4</v>
      </c>
      <c r="G1030" s="213">
        <f t="shared" si="56"/>
        <v>8</v>
      </c>
      <c r="H1030" s="202" t="s">
        <v>3168</v>
      </c>
      <c r="I1030" s="338" t="s">
        <v>3107</v>
      </c>
      <c r="J1030" s="213"/>
    </row>
    <row r="1031" spans="1:10" s="178" customFormat="1" ht="21.75">
      <c r="A1031" s="339"/>
      <c r="B1031" s="202" t="s">
        <v>2618</v>
      </c>
      <c r="C1031" s="203" t="s">
        <v>629</v>
      </c>
      <c r="D1031" s="203" t="s">
        <v>611</v>
      </c>
      <c r="E1031" s="202">
        <v>10</v>
      </c>
      <c r="F1031" s="202">
        <v>54</v>
      </c>
      <c r="G1031" s="213">
        <f t="shared" si="56"/>
        <v>540</v>
      </c>
      <c r="H1031" s="202" t="s">
        <v>2886</v>
      </c>
      <c r="I1031" s="338" t="s">
        <v>3422</v>
      </c>
      <c r="J1031" s="213"/>
    </row>
    <row r="1032" spans="1:10" s="178" customFormat="1" ht="21.75">
      <c r="A1032" s="339"/>
      <c r="B1032" s="202" t="s">
        <v>2241</v>
      </c>
      <c r="C1032" s="203" t="s">
        <v>8</v>
      </c>
      <c r="D1032" s="203" t="s">
        <v>611</v>
      </c>
      <c r="E1032" s="202">
        <v>4</v>
      </c>
      <c r="F1032" s="202">
        <v>15</v>
      </c>
      <c r="G1032" s="213">
        <f t="shared" si="56"/>
        <v>60</v>
      </c>
      <c r="H1032" s="202" t="s">
        <v>3254</v>
      </c>
      <c r="I1032" s="338" t="s">
        <v>3107</v>
      </c>
      <c r="J1032" s="213"/>
    </row>
    <row r="1033" spans="1:10" s="178" customFormat="1" ht="21.75">
      <c r="A1033" s="339"/>
      <c r="B1033" s="202" t="s">
        <v>3253</v>
      </c>
      <c r="C1033" s="203" t="s">
        <v>3252</v>
      </c>
      <c r="D1033" s="203" t="s">
        <v>611</v>
      </c>
      <c r="E1033" s="202">
        <v>2</v>
      </c>
      <c r="F1033" s="202">
        <v>101</v>
      </c>
      <c r="G1033" s="213">
        <f t="shared" si="56"/>
        <v>202</v>
      </c>
      <c r="H1033" s="202" t="s">
        <v>3035</v>
      </c>
      <c r="I1033" s="338" t="s">
        <v>3903</v>
      </c>
      <c r="J1033" s="213"/>
    </row>
    <row r="1034" spans="1:10" s="178" customFormat="1" ht="21.75">
      <c r="A1034" s="339"/>
      <c r="B1034" s="202" t="s">
        <v>3251</v>
      </c>
      <c r="C1034" s="203" t="s">
        <v>3250</v>
      </c>
      <c r="D1034" s="203" t="s">
        <v>611</v>
      </c>
      <c r="E1034" s="202">
        <v>3</v>
      </c>
      <c r="F1034" s="202">
        <v>50</v>
      </c>
      <c r="G1034" s="213">
        <f t="shared" si="56"/>
        <v>150</v>
      </c>
      <c r="H1034" s="202" t="s">
        <v>3029</v>
      </c>
      <c r="I1034" s="338" t="s">
        <v>3903</v>
      </c>
      <c r="J1034" s="213"/>
    </row>
    <row r="1035" spans="1:10" s="178" customFormat="1" ht="21.75">
      <c r="A1035" s="339"/>
      <c r="B1035" s="202" t="s">
        <v>3249</v>
      </c>
      <c r="C1035" s="203" t="s">
        <v>835</v>
      </c>
      <c r="D1035" s="203" t="s">
        <v>611</v>
      </c>
      <c r="E1035" s="202">
        <v>4</v>
      </c>
      <c r="F1035" s="202">
        <v>50</v>
      </c>
      <c r="G1035" s="213">
        <f t="shared" si="56"/>
        <v>200</v>
      </c>
      <c r="H1035" s="202" t="s">
        <v>3223</v>
      </c>
      <c r="I1035" s="338" t="s">
        <v>3107</v>
      </c>
      <c r="J1035" s="213"/>
    </row>
    <row r="1036" spans="1:10" s="178" customFormat="1" ht="21.75">
      <c r="A1036" s="339"/>
      <c r="B1036" s="202" t="s">
        <v>3248</v>
      </c>
      <c r="C1036" s="203" t="s">
        <v>3247</v>
      </c>
      <c r="D1036" s="203" t="s">
        <v>611</v>
      </c>
      <c r="E1036" s="202">
        <v>2</v>
      </c>
      <c r="F1036" s="202">
        <v>50</v>
      </c>
      <c r="G1036" s="213">
        <f t="shared" si="56"/>
        <v>100</v>
      </c>
      <c r="H1036" s="202" t="s">
        <v>2981</v>
      </c>
      <c r="I1036" s="338" t="s">
        <v>3107</v>
      </c>
      <c r="J1036" s="213"/>
    </row>
    <row r="1037" spans="1:10" s="178" customFormat="1" ht="21.75">
      <c r="A1037" s="339"/>
      <c r="B1037" s="202" t="s">
        <v>3246</v>
      </c>
      <c r="C1037" s="203" t="s">
        <v>3245</v>
      </c>
      <c r="D1037" s="203" t="s">
        <v>611</v>
      </c>
      <c r="E1037" s="202">
        <v>2</v>
      </c>
      <c r="F1037" s="202">
        <v>49</v>
      </c>
      <c r="G1037" s="213">
        <f t="shared" si="56"/>
        <v>98</v>
      </c>
      <c r="H1037" s="202" t="s">
        <v>2981</v>
      </c>
      <c r="I1037" s="338" t="s">
        <v>3107</v>
      </c>
      <c r="J1037" s="213"/>
    </row>
    <row r="1038" spans="1:10" s="53" customFormat="1" ht="22.5" customHeight="1">
      <c r="A1038" s="57" t="s">
        <v>767</v>
      </c>
      <c r="B1038" s="57"/>
      <c r="C1038" s="57"/>
      <c r="D1038" s="57" t="s">
        <v>276</v>
      </c>
      <c r="E1038" s="58">
        <f>SUM(E1039)</f>
        <v>43</v>
      </c>
      <c r="F1038" s="58">
        <f>SUM(F1039)</f>
        <v>248</v>
      </c>
      <c r="G1038" s="58">
        <f>SUM(G1039)</f>
        <v>891</v>
      </c>
      <c r="I1038" s="58"/>
      <c r="J1038" s="58"/>
    </row>
    <row r="1039" spans="1:10" s="53" customFormat="1" ht="21" customHeight="1">
      <c r="A1039" s="57"/>
      <c r="B1039" s="57"/>
      <c r="C1039" s="57"/>
      <c r="D1039" s="57" t="s">
        <v>611</v>
      </c>
      <c r="E1039" s="58">
        <f>SUM(E1041:E1052)</f>
        <v>43</v>
      </c>
      <c r="F1039" s="58">
        <f>SUM(F1041:F1052)</f>
        <v>248</v>
      </c>
      <c r="G1039" s="58">
        <f>SUM(G1041:G1052)</f>
        <v>891</v>
      </c>
      <c r="I1039" s="58"/>
      <c r="J1039" s="58"/>
    </row>
    <row r="1040" spans="1:10" s="53" customFormat="1" ht="21" customHeight="1">
      <c r="A1040" s="57"/>
      <c r="B1040" s="57"/>
      <c r="C1040" s="57"/>
      <c r="D1040" s="57" t="s">
        <v>289</v>
      </c>
      <c r="E1040" s="59"/>
      <c r="F1040" s="58" t="s">
        <v>320</v>
      </c>
      <c r="G1040" s="58" t="s">
        <v>320</v>
      </c>
      <c r="I1040" s="58"/>
      <c r="J1040" s="58"/>
    </row>
    <row r="1041" spans="1:10" s="178" customFormat="1" ht="21.75">
      <c r="A1041" s="339"/>
      <c r="B1041" s="202" t="s">
        <v>1189</v>
      </c>
      <c r="C1041" s="203" t="s">
        <v>82</v>
      </c>
      <c r="D1041" s="203" t="s">
        <v>611</v>
      </c>
      <c r="E1041" s="202">
        <v>4</v>
      </c>
      <c r="F1041" s="202">
        <v>16</v>
      </c>
      <c r="G1041" s="213">
        <f aca="true" t="shared" si="57" ref="G1041:G1052">SUM(E1041*F1041)</f>
        <v>64</v>
      </c>
      <c r="H1041" s="202" t="s">
        <v>3126</v>
      </c>
      <c r="I1041" s="338" t="s">
        <v>3411</v>
      </c>
      <c r="J1041" s="213"/>
    </row>
    <row r="1042" spans="1:10" s="178" customFormat="1" ht="21.75">
      <c r="A1042" s="339"/>
      <c r="B1042" s="202" t="s">
        <v>1188</v>
      </c>
      <c r="C1042" s="203" t="s">
        <v>105</v>
      </c>
      <c r="D1042" s="203" t="s">
        <v>611</v>
      </c>
      <c r="E1042" s="202">
        <v>4</v>
      </c>
      <c r="F1042" s="202">
        <v>24</v>
      </c>
      <c r="G1042" s="213">
        <f t="shared" si="57"/>
        <v>96</v>
      </c>
      <c r="H1042" s="202" t="s">
        <v>3126</v>
      </c>
      <c r="I1042" s="338" t="s">
        <v>3412</v>
      </c>
      <c r="J1042" s="213"/>
    </row>
    <row r="1043" spans="1:10" s="178" customFormat="1" ht="21.75">
      <c r="A1043" s="339"/>
      <c r="B1043" s="202" t="s">
        <v>1187</v>
      </c>
      <c r="C1043" s="203" t="s">
        <v>570</v>
      </c>
      <c r="D1043" s="203" t="s">
        <v>611</v>
      </c>
      <c r="E1043" s="202">
        <v>4</v>
      </c>
      <c r="F1043" s="202">
        <v>20</v>
      </c>
      <c r="G1043" s="213">
        <f t="shared" si="57"/>
        <v>80</v>
      </c>
      <c r="H1043" s="202" t="s">
        <v>3126</v>
      </c>
      <c r="I1043" s="338" t="s">
        <v>3411</v>
      </c>
      <c r="J1043" s="213"/>
    </row>
    <row r="1044" spans="1:10" s="178" customFormat="1" ht="21.75">
      <c r="A1044" s="339"/>
      <c r="B1044" s="202" t="s">
        <v>2739</v>
      </c>
      <c r="C1044" s="203" t="s">
        <v>2738</v>
      </c>
      <c r="D1044" s="203" t="s">
        <v>611</v>
      </c>
      <c r="E1044" s="202">
        <v>4</v>
      </c>
      <c r="F1044" s="202">
        <v>19</v>
      </c>
      <c r="G1044" s="213">
        <f t="shared" si="57"/>
        <v>76</v>
      </c>
      <c r="H1044" s="202" t="s">
        <v>2883</v>
      </c>
      <c r="I1044" s="338" t="s">
        <v>3415</v>
      </c>
      <c r="J1044" s="213"/>
    </row>
    <row r="1045" spans="1:10" s="178" customFormat="1" ht="21.75">
      <c r="A1045" s="339"/>
      <c r="B1045" s="202" t="s">
        <v>1593</v>
      </c>
      <c r="C1045" s="203" t="s">
        <v>1594</v>
      </c>
      <c r="D1045" s="203" t="s">
        <v>611</v>
      </c>
      <c r="E1045" s="202">
        <v>4</v>
      </c>
      <c r="F1045" s="202">
        <v>22</v>
      </c>
      <c r="G1045" s="213">
        <f t="shared" si="57"/>
        <v>88</v>
      </c>
      <c r="H1045" s="202" t="s">
        <v>3126</v>
      </c>
      <c r="I1045" s="338" t="s">
        <v>3412</v>
      </c>
      <c r="J1045" s="213"/>
    </row>
    <row r="1046" spans="1:10" s="178" customFormat="1" ht="21.75">
      <c r="A1046" s="339"/>
      <c r="B1046" s="202" t="s">
        <v>2737</v>
      </c>
      <c r="C1046" s="203" t="s">
        <v>2736</v>
      </c>
      <c r="D1046" s="203" t="s">
        <v>611</v>
      </c>
      <c r="E1046" s="202">
        <v>4</v>
      </c>
      <c r="F1046" s="202">
        <v>19</v>
      </c>
      <c r="G1046" s="213">
        <f t="shared" si="57"/>
        <v>76</v>
      </c>
      <c r="H1046" s="202" t="s">
        <v>3126</v>
      </c>
      <c r="I1046" s="338" t="s">
        <v>3415</v>
      </c>
      <c r="J1046" s="213"/>
    </row>
    <row r="1047" spans="1:10" s="178" customFormat="1" ht="21.75">
      <c r="A1047" s="339"/>
      <c r="B1047" s="202" t="s">
        <v>1837</v>
      </c>
      <c r="C1047" s="203" t="s">
        <v>1836</v>
      </c>
      <c r="D1047" s="203" t="s">
        <v>611</v>
      </c>
      <c r="E1047" s="202">
        <v>4</v>
      </c>
      <c r="F1047" s="202">
        <v>22</v>
      </c>
      <c r="G1047" s="213">
        <f t="shared" si="57"/>
        <v>88</v>
      </c>
      <c r="H1047" s="202" t="s">
        <v>3126</v>
      </c>
      <c r="I1047" s="338" t="s">
        <v>3415</v>
      </c>
      <c r="J1047" s="213"/>
    </row>
    <row r="1048" spans="1:10" s="178" customFormat="1" ht="21.75">
      <c r="A1048" s="339"/>
      <c r="B1048" s="202" t="s">
        <v>1831</v>
      </c>
      <c r="C1048" s="203" t="s">
        <v>1830</v>
      </c>
      <c r="D1048" s="203" t="s">
        <v>611</v>
      </c>
      <c r="E1048" s="202">
        <v>4</v>
      </c>
      <c r="F1048" s="202">
        <v>23</v>
      </c>
      <c r="G1048" s="213">
        <f t="shared" si="57"/>
        <v>92</v>
      </c>
      <c r="H1048" s="202" t="s">
        <v>3126</v>
      </c>
      <c r="I1048" s="338" t="s">
        <v>3416</v>
      </c>
      <c r="J1048" s="213"/>
    </row>
    <row r="1049" spans="1:10" s="178" customFormat="1" ht="21.75">
      <c r="A1049" s="339"/>
      <c r="B1049" s="202" t="s">
        <v>1595</v>
      </c>
      <c r="C1049" s="203" t="s">
        <v>625</v>
      </c>
      <c r="D1049" s="203" t="s">
        <v>611</v>
      </c>
      <c r="E1049" s="202">
        <v>2</v>
      </c>
      <c r="F1049" s="202">
        <v>22</v>
      </c>
      <c r="G1049" s="213">
        <f t="shared" si="57"/>
        <v>44</v>
      </c>
      <c r="H1049" s="202" t="s">
        <v>2884</v>
      </c>
      <c r="I1049" s="338" t="s">
        <v>3417</v>
      </c>
      <c r="J1049" s="213"/>
    </row>
    <row r="1050" spans="1:10" s="178" customFormat="1" ht="21.75">
      <c r="A1050" s="339"/>
      <c r="B1050" s="202" t="s">
        <v>2240</v>
      </c>
      <c r="C1050" s="203" t="s">
        <v>2239</v>
      </c>
      <c r="D1050" s="203" t="s">
        <v>611</v>
      </c>
      <c r="E1050" s="202">
        <v>2</v>
      </c>
      <c r="F1050" s="202">
        <v>18</v>
      </c>
      <c r="G1050" s="213">
        <f t="shared" si="57"/>
        <v>36</v>
      </c>
      <c r="H1050" s="202" t="s">
        <v>3244</v>
      </c>
      <c r="I1050" s="338" t="s">
        <v>3415</v>
      </c>
      <c r="J1050" s="213"/>
    </row>
    <row r="1051" spans="1:10" s="178" customFormat="1" ht="21.75">
      <c r="A1051" s="339"/>
      <c r="B1051" s="202" t="s">
        <v>3243</v>
      </c>
      <c r="C1051" s="203" t="s">
        <v>3242</v>
      </c>
      <c r="D1051" s="203" t="s">
        <v>611</v>
      </c>
      <c r="E1051" s="202">
        <v>3</v>
      </c>
      <c r="F1051" s="202">
        <v>21</v>
      </c>
      <c r="G1051" s="213">
        <f t="shared" si="57"/>
        <v>63</v>
      </c>
      <c r="H1051" s="202" t="s">
        <v>3241</v>
      </c>
      <c r="I1051" s="338" t="s">
        <v>3898</v>
      </c>
      <c r="J1051" s="213"/>
    </row>
    <row r="1052" spans="1:10" s="178" customFormat="1" ht="21.75">
      <c r="A1052" s="339"/>
      <c r="B1052" s="202" t="s">
        <v>3240</v>
      </c>
      <c r="C1052" s="203" t="s">
        <v>3239</v>
      </c>
      <c r="D1052" s="203" t="s">
        <v>611</v>
      </c>
      <c r="E1052" s="202">
        <v>4</v>
      </c>
      <c r="F1052" s="202">
        <v>22</v>
      </c>
      <c r="G1052" s="213">
        <f t="shared" si="57"/>
        <v>88</v>
      </c>
      <c r="H1052" s="202" t="s">
        <v>3120</v>
      </c>
      <c r="I1052" s="338" t="s">
        <v>3903</v>
      </c>
      <c r="J1052" s="213"/>
    </row>
    <row r="1053" spans="1:10" s="143" customFormat="1" ht="21" customHeight="1">
      <c r="A1053" s="140" t="s">
        <v>628</v>
      </c>
      <c r="B1053" s="141"/>
      <c r="C1053" s="140"/>
      <c r="D1053" s="140" t="s">
        <v>276</v>
      </c>
      <c r="E1053" s="142">
        <f>SUM(E1054)</f>
        <v>172</v>
      </c>
      <c r="F1053" s="142">
        <f>SUM(F1054)</f>
        <v>504</v>
      </c>
      <c r="G1053" s="142">
        <f>SUM(G1054)</f>
        <v>2562</v>
      </c>
      <c r="I1053" s="142"/>
      <c r="J1053" s="142"/>
    </row>
    <row r="1054" spans="1:10" s="143" customFormat="1" ht="21" customHeight="1">
      <c r="A1054" s="140"/>
      <c r="B1054" s="141"/>
      <c r="C1054" s="140"/>
      <c r="D1054" s="140" t="s">
        <v>628</v>
      </c>
      <c r="E1054" s="142">
        <f>SUM(E1057+E1074+E1093)</f>
        <v>172</v>
      </c>
      <c r="F1054" s="142">
        <f>SUM(F1057+F1074+F1093)</f>
        <v>504</v>
      </c>
      <c r="G1054" s="142">
        <f>SUM(G1057+G1074+G1093)</f>
        <v>2562</v>
      </c>
      <c r="I1054" s="142"/>
      <c r="J1054" s="142"/>
    </row>
    <row r="1055" spans="1:10" s="143" customFormat="1" ht="21" customHeight="1">
      <c r="A1055" s="140"/>
      <c r="B1055" s="141"/>
      <c r="C1055" s="140"/>
      <c r="D1055" s="140" t="s">
        <v>289</v>
      </c>
      <c r="E1055" s="142"/>
      <c r="F1055" s="142" t="s">
        <v>320</v>
      </c>
      <c r="G1055" s="142" t="s">
        <v>320</v>
      </c>
      <c r="I1055" s="142"/>
      <c r="J1055" s="142"/>
    </row>
    <row r="1056" spans="1:10" s="53" customFormat="1" ht="22.5" customHeight="1">
      <c r="A1056" s="196" t="s">
        <v>385</v>
      </c>
      <c r="B1056" s="196"/>
      <c r="C1056" s="196"/>
      <c r="D1056" s="196" t="s">
        <v>276</v>
      </c>
      <c r="E1056" s="58">
        <f>SUM(E1057)</f>
        <v>76</v>
      </c>
      <c r="F1056" s="58">
        <f>SUM(F1057:F1058)</f>
        <v>361</v>
      </c>
      <c r="G1056" s="58">
        <f>SUM(G1057:G1058)</f>
        <v>1886</v>
      </c>
      <c r="I1056" s="58"/>
      <c r="J1056" s="58"/>
    </row>
    <row r="1057" spans="1:10" s="53" customFormat="1" ht="21" customHeight="1">
      <c r="A1057" s="57"/>
      <c r="B1057" s="57"/>
      <c r="C1057" s="57"/>
      <c r="D1057" s="57" t="s">
        <v>628</v>
      </c>
      <c r="E1057" s="58">
        <f>SUM(E1059:E1072)</f>
        <v>76</v>
      </c>
      <c r="F1057" s="58">
        <f>SUM(F1059:F1072)</f>
        <v>361</v>
      </c>
      <c r="G1057" s="58">
        <f>SUM(G1059:G1072)</f>
        <v>1886</v>
      </c>
      <c r="I1057" s="58"/>
      <c r="J1057" s="58"/>
    </row>
    <row r="1058" spans="1:10" s="53" customFormat="1" ht="21" customHeight="1">
      <c r="A1058" s="57"/>
      <c r="B1058" s="57"/>
      <c r="C1058" s="57"/>
      <c r="D1058" s="57" t="s">
        <v>289</v>
      </c>
      <c r="E1058" s="62"/>
      <c r="F1058" s="63" t="s">
        <v>320</v>
      </c>
      <c r="G1058" s="63" t="s">
        <v>320</v>
      </c>
      <c r="I1058" s="63"/>
      <c r="J1058" s="63"/>
    </row>
    <row r="1059" spans="1:10" s="178" customFormat="1" ht="21.75">
      <c r="A1059" s="339"/>
      <c r="B1059" s="202" t="s">
        <v>1061</v>
      </c>
      <c r="C1059" s="203" t="s">
        <v>1060</v>
      </c>
      <c r="D1059" s="203" t="s">
        <v>628</v>
      </c>
      <c r="E1059" s="211">
        <v>4</v>
      </c>
      <c r="F1059" s="202">
        <v>26</v>
      </c>
      <c r="G1059" s="214">
        <f aca="true" t="shared" si="58" ref="G1059:G1072">SUM(E1059*F1059)</f>
        <v>104</v>
      </c>
      <c r="H1059" s="202" t="s">
        <v>3152</v>
      </c>
      <c r="I1059" s="338" t="s">
        <v>3438</v>
      </c>
      <c r="J1059" s="213"/>
    </row>
    <row r="1060" spans="1:10" s="178" customFormat="1" ht="21.75">
      <c r="A1060" s="339"/>
      <c r="B1060" s="202" t="s">
        <v>119</v>
      </c>
      <c r="C1060" s="203" t="s">
        <v>120</v>
      </c>
      <c r="D1060" s="203" t="s">
        <v>628</v>
      </c>
      <c r="E1060" s="211">
        <v>8</v>
      </c>
      <c r="F1060" s="202">
        <v>26</v>
      </c>
      <c r="G1060" s="214">
        <f t="shared" si="58"/>
        <v>208</v>
      </c>
      <c r="H1060" s="202" t="s">
        <v>3147</v>
      </c>
      <c r="I1060" s="338" t="s">
        <v>3433</v>
      </c>
      <c r="J1060" s="213"/>
    </row>
    <row r="1061" spans="1:10" s="178" customFormat="1" ht="21.75">
      <c r="A1061" s="339"/>
      <c r="B1061" s="202" t="s">
        <v>121</v>
      </c>
      <c r="C1061" s="203" t="s">
        <v>122</v>
      </c>
      <c r="D1061" s="203" t="s">
        <v>628</v>
      </c>
      <c r="E1061" s="202">
        <v>4</v>
      </c>
      <c r="F1061" s="202">
        <v>26</v>
      </c>
      <c r="G1061" s="213">
        <f t="shared" si="58"/>
        <v>104</v>
      </c>
      <c r="H1061" s="202" t="s">
        <v>3132</v>
      </c>
      <c r="I1061" s="338" t="s">
        <v>3431</v>
      </c>
      <c r="J1061" s="213"/>
    </row>
    <row r="1062" spans="1:10" s="178" customFormat="1" ht="21.75">
      <c r="A1062" s="339"/>
      <c r="B1062" s="202" t="s">
        <v>123</v>
      </c>
      <c r="C1062" s="203" t="s">
        <v>124</v>
      </c>
      <c r="D1062" s="203" t="s">
        <v>628</v>
      </c>
      <c r="E1062" s="211">
        <v>2</v>
      </c>
      <c r="F1062" s="202">
        <v>25</v>
      </c>
      <c r="G1062" s="214">
        <f t="shared" si="58"/>
        <v>50</v>
      </c>
      <c r="H1062" s="202" t="s">
        <v>2883</v>
      </c>
      <c r="I1062" s="338" t="s">
        <v>3438</v>
      </c>
      <c r="J1062" s="213"/>
    </row>
    <row r="1063" spans="1:10" s="178" customFormat="1" ht="21.75">
      <c r="A1063" s="339"/>
      <c r="B1063" s="202" t="s">
        <v>1543</v>
      </c>
      <c r="C1063" s="203" t="s">
        <v>1542</v>
      </c>
      <c r="D1063" s="203" t="s">
        <v>628</v>
      </c>
      <c r="E1063" s="211">
        <v>4</v>
      </c>
      <c r="F1063" s="202">
        <v>25</v>
      </c>
      <c r="G1063" s="214">
        <f t="shared" si="58"/>
        <v>100</v>
      </c>
      <c r="H1063" s="202" t="s">
        <v>2884</v>
      </c>
      <c r="I1063" s="338" t="s">
        <v>3438</v>
      </c>
      <c r="J1063" s="213"/>
    </row>
    <row r="1064" spans="1:10" s="178" customFormat="1" ht="21.75">
      <c r="A1064" s="339"/>
      <c r="B1064" s="202" t="s">
        <v>125</v>
      </c>
      <c r="C1064" s="203" t="s">
        <v>126</v>
      </c>
      <c r="D1064" s="203" t="s">
        <v>628</v>
      </c>
      <c r="E1064" s="202">
        <v>8</v>
      </c>
      <c r="F1064" s="202">
        <v>25</v>
      </c>
      <c r="G1064" s="213">
        <f t="shared" si="58"/>
        <v>200</v>
      </c>
      <c r="H1064" s="202" t="s">
        <v>3147</v>
      </c>
      <c r="I1064" s="338" t="s">
        <v>3433</v>
      </c>
      <c r="J1064" s="213"/>
    </row>
    <row r="1065" spans="1:10" s="178" customFormat="1" ht="21.75">
      <c r="A1065" s="339"/>
      <c r="B1065" s="202" t="s">
        <v>127</v>
      </c>
      <c r="C1065" s="203" t="s">
        <v>128</v>
      </c>
      <c r="D1065" s="203" t="s">
        <v>628</v>
      </c>
      <c r="E1065" s="202">
        <v>4</v>
      </c>
      <c r="F1065" s="202">
        <v>25</v>
      </c>
      <c r="G1065" s="213">
        <f t="shared" si="58"/>
        <v>100</v>
      </c>
      <c r="H1065" s="202" t="s">
        <v>3132</v>
      </c>
      <c r="I1065" s="338" t="s">
        <v>3431</v>
      </c>
      <c r="J1065" s="213"/>
    </row>
    <row r="1066" spans="1:10" s="178" customFormat="1" ht="21.75">
      <c r="A1066" s="339"/>
      <c r="B1066" s="202" t="s">
        <v>3</v>
      </c>
      <c r="C1066" s="203" t="s">
        <v>2</v>
      </c>
      <c r="D1066" s="203" t="s">
        <v>628</v>
      </c>
      <c r="E1066" s="202">
        <v>8</v>
      </c>
      <c r="F1066" s="202">
        <v>16</v>
      </c>
      <c r="G1066" s="213">
        <f t="shared" si="58"/>
        <v>128</v>
      </c>
      <c r="H1066" s="202" t="s">
        <v>3151</v>
      </c>
      <c r="I1066" s="338" t="s">
        <v>3433</v>
      </c>
      <c r="J1066" s="213"/>
    </row>
    <row r="1067" spans="1:10" s="178" customFormat="1" ht="21.75">
      <c r="A1067" s="339"/>
      <c r="B1067" s="202" t="s">
        <v>146</v>
      </c>
      <c r="C1067" s="203" t="s">
        <v>145</v>
      </c>
      <c r="D1067" s="203" t="s">
        <v>628</v>
      </c>
      <c r="E1067" s="202">
        <v>8</v>
      </c>
      <c r="F1067" s="202">
        <v>1</v>
      </c>
      <c r="G1067" s="213">
        <f t="shared" si="58"/>
        <v>8</v>
      </c>
      <c r="H1067" s="202" t="s">
        <v>3151</v>
      </c>
      <c r="I1067" s="338" t="s">
        <v>3433</v>
      </c>
      <c r="J1067" s="213"/>
    </row>
    <row r="1068" spans="1:10" s="178" customFormat="1" ht="21.75">
      <c r="A1068" s="339"/>
      <c r="B1068" s="202" t="s">
        <v>2609</v>
      </c>
      <c r="C1068" s="203" t="s">
        <v>114</v>
      </c>
      <c r="D1068" s="203" t="s">
        <v>628</v>
      </c>
      <c r="E1068" s="202">
        <v>8</v>
      </c>
      <c r="F1068" s="202">
        <v>39</v>
      </c>
      <c r="G1068" s="213">
        <f t="shared" si="58"/>
        <v>312</v>
      </c>
      <c r="H1068" s="202" t="s">
        <v>3150</v>
      </c>
      <c r="I1068" s="393" t="s">
        <v>3858</v>
      </c>
      <c r="J1068" s="213"/>
    </row>
    <row r="1069" spans="1:10" s="178" customFormat="1" ht="21.75">
      <c r="A1069" s="339"/>
      <c r="B1069" s="202" t="s">
        <v>2610</v>
      </c>
      <c r="C1069" s="203" t="s">
        <v>115</v>
      </c>
      <c r="D1069" s="203" t="s">
        <v>628</v>
      </c>
      <c r="E1069" s="202">
        <v>4</v>
      </c>
      <c r="F1069" s="202">
        <v>39</v>
      </c>
      <c r="G1069" s="213">
        <f t="shared" si="58"/>
        <v>156</v>
      </c>
      <c r="H1069" s="202" t="s">
        <v>3149</v>
      </c>
      <c r="I1069" s="393" t="s">
        <v>3859</v>
      </c>
      <c r="J1069" s="213"/>
    </row>
    <row r="1070" spans="1:10" s="178" customFormat="1" ht="21.75">
      <c r="A1070" s="339"/>
      <c r="B1070" s="202" t="s">
        <v>3148</v>
      </c>
      <c r="C1070" s="203" t="s">
        <v>116</v>
      </c>
      <c r="D1070" s="203" t="s">
        <v>628</v>
      </c>
      <c r="E1070" s="202">
        <v>8</v>
      </c>
      <c r="F1070" s="202">
        <v>30</v>
      </c>
      <c r="G1070" s="213">
        <f t="shared" si="58"/>
        <v>240</v>
      </c>
      <c r="H1070" s="202" t="s">
        <v>3147</v>
      </c>
      <c r="I1070" s="393" t="s">
        <v>3858</v>
      </c>
      <c r="J1070" s="213"/>
    </row>
    <row r="1071" spans="1:10" s="178" customFormat="1" ht="21.75">
      <c r="A1071" s="339"/>
      <c r="B1071" s="202" t="s">
        <v>3146</v>
      </c>
      <c r="C1071" s="203" t="s">
        <v>117</v>
      </c>
      <c r="D1071" s="203" t="s">
        <v>628</v>
      </c>
      <c r="E1071" s="202">
        <v>4</v>
      </c>
      <c r="F1071" s="202">
        <v>30</v>
      </c>
      <c r="G1071" s="213">
        <f t="shared" si="58"/>
        <v>120</v>
      </c>
      <c r="H1071" s="202" t="s">
        <v>3132</v>
      </c>
      <c r="I1071" s="393" t="s">
        <v>3859</v>
      </c>
      <c r="J1071" s="213"/>
    </row>
    <row r="1072" spans="1:10" s="178" customFormat="1" ht="21.75">
      <c r="A1072" s="339"/>
      <c r="B1072" s="202" t="s">
        <v>3145</v>
      </c>
      <c r="C1072" s="203" t="s">
        <v>118</v>
      </c>
      <c r="D1072" s="203" t="s">
        <v>628</v>
      </c>
      <c r="E1072" s="202">
        <v>2</v>
      </c>
      <c r="F1072" s="202">
        <v>28</v>
      </c>
      <c r="G1072" s="213">
        <f t="shared" si="58"/>
        <v>56</v>
      </c>
      <c r="H1072" s="202" t="s">
        <v>2884</v>
      </c>
      <c r="I1072" s="393" t="s">
        <v>3860</v>
      </c>
      <c r="J1072" s="213"/>
    </row>
    <row r="1073" spans="1:10" s="53" customFormat="1" ht="22.5" customHeight="1">
      <c r="A1073" s="57" t="s">
        <v>391</v>
      </c>
      <c r="B1073" s="57"/>
      <c r="C1073" s="57"/>
      <c r="D1073" s="57" t="s">
        <v>276</v>
      </c>
      <c r="E1073" s="58">
        <f>SUM(E1074)</f>
        <v>84</v>
      </c>
      <c r="F1073" s="58">
        <f>SUM(F1074)</f>
        <v>119</v>
      </c>
      <c r="G1073" s="58">
        <f>SUM(G1074)</f>
        <v>580</v>
      </c>
      <c r="I1073" s="58"/>
      <c r="J1073" s="58"/>
    </row>
    <row r="1074" spans="1:10" s="53" customFormat="1" ht="21" customHeight="1">
      <c r="A1074" s="57"/>
      <c r="B1074" s="57"/>
      <c r="C1074" s="57"/>
      <c r="D1074" s="57" t="s">
        <v>628</v>
      </c>
      <c r="E1074" s="58">
        <f>SUM(E1076:E1091)</f>
        <v>84</v>
      </c>
      <c r="F1074" s="58">
        <f>SUM(F1076:F1091)</f>
        <v>119</v>
      </c>
      <c r="G1074" s="58">
        <f>SUM(G1076:G1091)</f>
        <v>580</v>
      </c>
      <c r="I1074" s="58"/>
      <c r="J1074" s="58"/>
    </row>
    <row r="1075" spans="1:10" s="53" customFormat="1" ht="21" customHeight="1">
      <c r="A1075" s="57"/>
      <c r="B1075" s="57"/>
      <c r="C1075" s="57"/>
      <c r="D1075" s="57" t="s">
        <v>289</v>
      </c>
      <c r="E1075" s="62"/>
      <c r="F1075" s="63" t="s">
        <v>320</v>
      </c>
      <c r="G1075" s="63" t="s">
        <v>320</v>
      </c>
      <c r="I1075" s="63"/>
      <c r="J1075" s="63"/>
    </row>
    <row r="1076" spans="1:10" s="178" customFormat="1" ht="21.75">
      <c r="A1076" s="339"/>
      <c r="B1076" s="202" t="s">
        <v>130</v>
      </c>
      <c r="C1076" s="203" t="s">
        <v>131</v>
      </c>
      <c r="D1076" s="203" t="s">
        <v>628</v>
      </c>
      <c r="E1076" s="211">
        <v>8</v>
      </c>
      <c r="F1076" s="202">
        <v>17</v>
      </c>
      <c r="G1076" s="213">
        <f aca="true" t="shared" si="59" ref="G1076:G1091">SUM(E1076*F1076)</f>
        <v>136</v>
      </c>
      <c r="H1076" s="202" t="s">
        <v>3147</v>
      </c>
      <c r="I1076" s="338" t="s">
        <v>3436</v>
      </c>
      <c r="J1076" s="213"/>
    </row>
    <row r="1077" spans="1:10" s="178" customFormat="1" ht="21.75">
      <c r="A1077" s="339"/>
      <c r="B1077" s="202" t="s">
        <v>1059</v>
      </c>
      <c r="C1077" s="203" t="s">
        <v>1058</v>
      </c>
      <c r="D1077" s="203" t="s">
        <v>628</v>
      </c>
      <c r="E1077" s="202">
        <v>2</v>
      </c>
      <c r="F1077" s="202">
        <v>19</v>
      </c>
      <c r="G1077" s="213">
        <f t="shared" si="59"/>
        <v>38</v>
      </c>
      <c r="H1077" s="202" t="s">
        <v>3152</v>
      </c>
      <c r="I1077" s="338" t="s">
        <v>3437</v>
      </c>
      <c r="J1077" s="213"/>
    </row>
    <row r="1078" spans="1:10" s="178" customFormat="1" ht="21.75">
      <c r="A1078" s="339"/>
      <c r="B1078" s="202" t="s">
        <v>1057</v>
      </c>
      <c r="C1078" s="203" t="s">
        <v>1056</v>
      </c>
      <c r="D1078" s="203" t="s">
        <v>628</v>
      </c>
      <c r="E1078" s="202">
        <v>4</v>
      </c>
      <c r="F1078" s="202">
        <v>16</v>
      </c>
      <c r="G1078" s="213">
        <f t="shared" si="59"/>
        <v>64</v>
      </c>
      <c r="H1078" s="202" t="s">
        <v>3132</v>
      </c>
      <c r="I1078" s="338" t="s">
        <v>3437</v>
      </c>
      <c r="J1078" s="213"/>
    </row>
    <row r="1079" spans="1:10" s="178" customFormat="1" ht="21.75">
      <c r="A1079" s="339"/>
      <c r="B1079" s="202" t="s">
        <v>2463</v>
      </c>
      <c r="C1079" s="203" t="s">
        <v>2462</v>
      </c>
      <c r="D1079" s="203" t="s">
        <v>628</v>
      </c>
      <c r="E1079" s="202">
        <v>4</v>
      </c>
      <c r="F1079" s="202">
        <v>4</v>
      </c>
      <c r="G1079" s="213">
        <f t="shared" si="59"/>
        <v>16</v>
      </c>
      <c r="H1079" s="202" t="s">
        <v>3139</v>
      </c>
      <c r="I1079" s="338" t="s">
        <v>3112</v>
      </c>
      <c r="J1079" s="213"/>
    </row>
    <row r="1080" spans="1:10" s="178" customFormat="1" ht="21.75">
      <c r="A1080" s="339"/>
      <c r="B1080" s="202" t="s">
        <v>7</v>
      </c>
      <c r="C1080" s="203" t="s">
        <v>6</v>
      </c>
      <c r="D1080" s="203" t="s">
        <v>628</v>
      </c>
      <c r="E1080" s="202">
        <v>4</v>
      </c>
      <c r="F1080" s="202">
        <v>6</v>
      </c>
      <c r="G1080" s="213">
        <f t="shared" si="59"/>
        <v>24</v>
      </c>
      <c r="H1080" s="202" t="s">
        <v>3132</v>
      </c>
      <c r="I1080" s="338" t="s">
        <v>3438</v>
      </c>
      <c r="J1080" s="213"/>
    </row>
    <row r="1081" spans="1:10" s="178" customFormat="1" ht="21.75">
      <c r="A1081" s="339"/>
      <c r="B1081" s="202" t="s">
        <v>2228</v>
      </c>
      <c r="C1081" s="203" t="s">
        <v>2227</v>
      </c>
      <c r="D1081" s="203" t="s">
        <v>628</v>
      </c>
      <c r="E1081" s="202">
        <v>6</v>
      </c>
      <c r="F1081" s="202">
        <v>3</v>
      </c>
      <c r="G1081" s="213">
        <f t="shared" si="59"/>
        <v>18</v>
      </c>
      <c r="H1081" s="202" t="s">
        <v>3166</v>
      </c>
      <c r="I1081" s="338" t="s">
        <v>3439</v>
      </c>
      <c r="J1081" s="213"/>
    </row>
    <row r="1082" spans="1:10" s="178" customFormat="1" ht="21.75">
      <c r="A1082" s="339"/>
      <c r="B1082" s="202" t="s">
        <v>5</v>
      </c>
      <c r="C1082" s="203" t="s">
        <v>4</v>
      </c>
      <c r="D1082" s="203" t="s">
        <v>628</v>
      </c>
      <c r="E1082" s="202">
        <v>6</v>
      </c>
      <c r="F1082" s="202">
        <v>2</v>
      </c>
      <c r="G1082" s="213">
        <f t="shared" si="59"/>
        <v>12</v>
      </c>
      <c r="H1082" s="202" t="s">
        <v>3166</v>
      </c>
      <c r="I1082" s="338" t="s">
        <v>3442</v>
      </c>
      <c r="J1082" s="213"/>
    </row>
    <row r="1083" spans="1:10" s="178" customFormat="1" ht="21.75">
      <c r="A1083" s="339"/>
      <c r="B1083" s="202" t="s">
        <v>3165</v>
      </c>
      <c r="C1083" s="203" t="s">
        <v>923</v>
      </c>
      <c r="D1083" s="203" t="s">
        <v>628</v>
      </c>
      <c r="E1083" s="202">
        <v>4</v>
      </c>
      <c r="F1083" s="202">
        <v>3</v>
      </c>
      <c r="G1083" s="213">
        <f t="shared" si="59"/>
        <v>12</v>
      </c>
      <c r="H1083" s="202" t="s">
        <v>3139</v>
      </c>
      <c r="I1083" s="338" t="s">
        <v>3112</v>
      </c>
      <c r="J1083" s="213"/>
    </row>
    <row r="1084" spans="1:10" s="178" customFormat="1" ht="21.75">
      <c r="A1084" s="339"/>
      <c r="B1084" s="202" t="s">
        <v>2224</v>
      </c>
      <c r="C1084" s="203" t="s">
        <v>2223</v>
      </c>
      <c r="D1084" s="203" t="s">
        <v>628</v>
      </c>
      <c r="E1084" s="202">
        <v>4</v>
      </c>
      <c r="F1084" s="202">
        <v>5</v>
      </c>
      <c r="G1084" s="213">
        <f t="shared" si="59"/>
        <v>20</v>
      </c>
      <c r="H1084" s="202" t="s">
        <v>3164</v>
      </c>
      <c r="I1084" s="338" t="s">
        <v>3112</v>
      </c>
      <c r="J1084" s="213"/>
    </row>
    <row r="1085" spans="1:10" s="178" customFormat="1" ht="21.75">
      <c r="A1085" s="339"/>
      <c r="B1085" s="202" t="s">
        <v>1055</v>
      </c>
      <c r="C1085" s="203" t="s">
        <v>1054</v>
      </c>
      <c r="D1085" s="203" t="s">
        <v>628</v>
      </c>
      <c r="E1085" s="202">
        <v>8</v>
      </c>
      <c r="F1085" s="202">
        <v>6</v>
      </c>
      <c r="G1085" s="213">
        <f t="shared" si="59"/>
        <v>48</v>
      </c>
      <c r="H1085" s="202" t="s">
        <v>3151</v>
      </c>
      <c r="I1085" s="338" t="s">
        <v>3439</v>
      </c>
      <c r="J1085" s="213"/>
    </row>
    <row r="1086" spans="1:10" s="178" customFormat="1" ht="21.75">
      <c r="A1086" s="339"/>
      <c r="B1086" s="202" t="s">
        <v>1063</v>
      </c>
      <c r="C1086" s="203" t="s">
        <v>1062</v>
      </c>
      <c r="D1086" s="203" t="s">
        <v>628</v>
      </c>
      <c r="E1086" s="202">
        <v>8</v>
      </c>
      <c r="F1086" s="202">
        <v>1</v>
      </c>
      <c r="G1086" s="213">
        <f t="shared" si="59"/>
        <v>8</v>
      </c>
      <c r="H1086" s="202" t="s">
        <v>3151</v>
      </c>
      <c r="I1086" s="338" t="s">
        <v>3439</v>
      </c>
      <c r="J1086" s="213"/>
    </row>
    <row r="1087" spans="1:10" s="178" customFormat="1" ht="21.75">
      <c r="A1087" s="339"/>
      <c r="B1087" s="202" t="s">
        <v>809</v>
      </c>
      <c r="C1087" s="203" t="s">
        <v>808</v>
      </c>
      <c r="D1087" s="203" t="s">
        <v>628</v>
      </c>
      <c r="E1087" s="202">
        <v>8</v>
      </c>
      <c r="F1087" s="202">
        <v>6</v>
      </c>
      <c r="G1087" s="213">
        <f t="shared" si="59"/>
        <v>48</v>
      </c>
      <c r="H1087" s="202" t="s">
        <v>3151</v>
      </c>
      <c r="I1087" s="338" t="s">
        <v>3440</v>
      </c>
      <c r="J1087" s="213"/>
    </row>
    <row r="1088" spans="1:10" s="178" customFormat="1" ht="21.75">
      <c r="A1088" s="339"/>
      <c r="B1088" s="202" t="s">
        <v>807</v>
      </c>
      <c r="C1088" s="203" t="s">
        <v>806</v>
      </c>
      <c r="D1088" s="203" t="s">
        <v>628</v>
      </c>
      <c r="E1088" s="202">
        <v>8</v>
      </c>
      <c r="F1088" s="202">
        <v>7</v>
      </c>
      <c r="G1088" s="213">
        <f t="shared" si="59"/>
        <v>56</v>
      </c>
      <c r="H1088" s="202" t="s">
        <v>3151</v>
      </c>
      <c r="I1088" s="338" t="s">
        <v>3440</v>
      </c>
      <c r="J1088" s="213"/>
    </row>
    <row r="1089" spans="1:10" s="178" customFormat="1" ht="21.75">
      <c r="A1089" s="339"/>
      <c r="B1089" s="202" t="s">
        <v>3163</v>
      </c>
      <c r="C1089" s="203" t="s">
        <v>811</v>
      </c>
      <c r="D1089" s="203" t="s">
        <v>628</v>
      </c>
      <c r="E1089" s="202">
        <v>4</v>
      </c>
      <c r="F1089" s="202">
        <v>8</v>
      </c>
      <c r="G1089" s="213">
        <f t="shared" si="59"/>
        <v>32</v>
      </c>
      <c r="H1089" s="202" t="s">
        <v>3155</v>
      </c>
      <c r="I1089" s="338" t="s">
        <v>3849</v>
      </c>
      <c r="J1089" s="213"/>
    </row>
    <row r="1090" spans="1:10" s="178" customFormat="1" ht="21.75">
      <c r="A1090" s="339"/>
      <c r="B1090" s="202" t="s">
        <v>3162</v>
      </c>
      <c r="C1090" s="203" t="s">
        <v>810</v>
      </c>
      <c r="D1090" s="203" t="s">
        <v>628</v>
      </c>
      <c r="E1090" s="202">
        <v>4</v>
      </c>
      <c r="F1090" s="202">
        <v>8</v>
      </c>
      <c r="G1090" s="213">
        <f t="shared" si="59"/>
        <v>32</v>
      </c>
      <c r="H1090" s="202" t="s">
        <v>3155</v>
      </c>
      <c r="I1090" s="338" t="s">
        <v>3854</v>
      </c>
      <c r="J1090" s="213"/>
    </row>
    <row r="1091" spans="1:10" s="178" customFormat="1" ht="21.75">
      <c r="A1091" s="339"/>
      <c r="B1091" s="202" t="s">
        <v>3161</v>
      </c>
      <c r="C1091" s="203" t="s">
        <v>3160</v>
      </c>
      <c r="D1091" s="203" t="s">
        <v>628</v>
      </c>
      <c r="E1091" s="202">
        <v>2</v>
      </c>
      <c r="F1091" s="202">
        <v>8</v>
      </c>
      <c r="G1091" s="213">
        <f t="shared" si="59"/>
        <v>16</v>
      </c>
      <c r="H1091" s="202" t="s">
        <v>2981</v>
      </c>
      <c r="I1091" s="338" t="s">
        <v>3850</v>
      </c>
      <c r="J1091" s="213"/>
    </row>
    <row r="1092" spans="1:10" s="53" customFormat="1" ht="22.5" customHeight="1">
      <c r="A1092" s="57" t="s">
        <v>3167</v>
      </c>
      <c r="B1092" s="57"/>
      <c r="C1092" s="57"/>
      <c r="D1092" s="57" t="s">
        <v>276</v>
      </c>
      <c r="E1092" s="58">
        <f>SUM(E1093)</f>
        <v>12</v>
      </c>
      <c r="F1092" s="58">
        <f>SUM(F1093)</f>
        <v>24</v>
      </c>
      <c r="G1092" s="58">
        <f>SUM(G1093)</f>
        <v>96</v>
      </c>
      <c r="I1092" s="58"/>
      <c r="J1092" s="58"/>
    </row>
    <row r="1093" spans="1:10" s="53" customFormat="1" ht="21" customHeight="1">
      <c r="A1093" s="57"/>
      <c r="B1093" s="57"/>
      <c r="C1093" s="57"/>
      <c r="D1093" s="57" t="s">
        <v>628</v>
      </c>
      <c r="E1093" s="58">
        <f>SUM(E1095:E1097)</f>
        <v>12</v>
      </c>
      <c r="F1093" s="58">
        <f>SUM(F1095:F1097)</f>
        <v>24</v>
      </c>
      <c r="G1093" s="58">
        <f>SUM(G1095:G1097)</f>
        <v>96</v>
      </c>
      <c r="I1093" s="58"/>
      <c r="J1093" s="58"/>
    </row>
    <row r="1094" spans="1:10" s="53" customFormat="1" ht="21" customHeight="1">
      <c r="A1094" s="57"/>
      <c r="B1094" s="57"/>
      <c r="C1094" s="57"/>
      <c r="D1094" s="57" t="s">
        <v>289</v>
      </c>
      <c r="E1094" s="62"/>
      <c r="F1094" s="63" t="s">
        <v>320</v>
      </c>
      <c r="G1094" s="63" t="s">
        <v>320</v>
      </c>
      <c r="I1094" s="63"/>
      <c r="J1094" s="63"/>
    </row>
    <row r="1095" spans="1:10" s="184" customFormat="1" ht="21.75">
      <c r="A1095" s="345"/>
      <c r="B1095" s="220" t="s">
        <v>3159</v>
      </c>
      <c r="C1095" s="218" t="s">
        <v>3158</v>
      </c>
      <c r="D1095" s="218" t="s">
        <v>628</v>
      </c>
      <c r="E1095" s="220">
        <v>4</v>
      </c>
      <c r="F1095" s="220">
        <v>8</v>
      </c>
      <c r="G1095" s="260">
        <f>SUM(E1095*F1095)</f>
        <v>32</v>
      </c>
      <c r="H1095" s="220" t="s">
        <v>3155</v>
      </c>
      <c r="I1095" s="338" t="s">
        <v>3847</v>
      </c>
      <c r="J1095" s="260"/>
    </row>
    <row r="1096" spans="1:10" s="184" customFormat="1" ht="21.75">
      <c r="A1096" s="345"/>
      <c r="B1096" s="220" t="s">
        <v>3157</v>
      </c>
      <c r="C1096" s="218" t="s">
        <v>3156</v>
      </c>
      <c r="D1096" s="218" t="s">
        <v>628</v>
      </c>
      <c r="E1096" s="220">
        <v>4</v>
      </c>
      <c r="F1096" s="220">
        <v>8</v>
      </c>
      <c r="G1096" s="260">
        <f>SUM(E1096*F1096)</f>
        <v>32</v>
      </c>
      <c r="H1096" s="220" t="s">
        <v>3155</v>
      </c>
      <c r="I1096" s="338" t="s">
        <v>3847</v>
      </c>
      <c r="J1096" s="260"/>
    </row>
    <row r="1097" spans="1:10" s="184" customFormat="1" ht="21.75">
      <c r="A1097" s="345"/>
      <c r="B1097" s="220" t="s">
        <v>3154</v>
      </c>
      <c r="C1097" s="218" t="s">
        <v>3153</v>
      </c>
      <c r="D1097" s="218" t="s">
        <v>628</v>
      </c>
      <c r="E1097" s="220">
        <v>4</v>
      </c>
      <c r="F1097" s="220">
        <v>8</v>
      </c>
      <c r="G1097" s="260">
        <f>SUM(E1097*F1097)</f>
        <v>32</v>
      </c>
      <c r="H1097" s="220" t="s">
        <v>3149</v>
      </c>
      <c r="I1097" s="338" t="s">
        <v>3848</v>
      </c>
      <c r="J1097" s="260"/>
    </row>
    <row r="1098" spans="1:10" ht="21" customHeight="1">
      <c r="A1098" s="341"/>
      <c r="B1098" s="342"/>
      <c r="C1098" s="343"/>
      <c r="D1098" s="343"/>
      <c r="E1098" s="342"/>
      <c r="F1098" s="342"/>
      <c r="G1098" s="215"/>
      <c r="I1098" s="215"/>
      <c r="J1098" s="215"/>
    </row>
  </sheetData>
  <sheetProtection/>
  <mergeCells count="1">
    <mergeCell ref="A4:D4"/>
  </mergeCells>
  <printOptions/>
  <pageMargins left="0.35433070866141736" right="0.15748031496062992" top="0.7874015748031497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1124"/>
  <sheetViews>
    <sheetView zoomScale="81" zoomScaleNormal="81" zoomScalePageLayoutView="0" workbookViewId="0" topLeftCell="A137">
      <selection activeCell="G206" sqref="G206"/>
    </sheetView>
  </sheetViews>
  <sheetFormatPr defaultColWidth="9.140625" defaultRowHeight="21" customHeight="1"/>
  <cols>
    <col min="1" max="1" width="34.57421875" style="3" customWidth="1"/>
    <col min="2" max="2" width="12.28125" style="1" customWidth="1"/>
    <col min="3" max="3" width="43.28125" style="3" bestFit="1" customWidth="1"/>
    <col min="4" max="4" width="32.8515625" style="3" customWidth="1"/>
    <col min="5" max="5" width="13.57421875" style="3" hidden="1" customWidth="1"/>
    <col min="6" max="6" width="11.421875" style="1" customWidth="1"/>
    <col min="7" max="7" width="12.00390625" style="1" customWidth="1"/>
    <col min="8" max="8" width="14.00390625" style="1" customWidth="1"/>
    <col min="9" max="10" width="74.140625" style="1" customWidth="1"/>
    <col min="11" max="11" width="9.140625" style="1" customWidth="1"/>
    <col min="12" max="16384" width="9.140625" style="3" customWidth="1"/>
  </cols>
  <sheetData>
    <row r="1" spans="1:11" s="60" customFormat="1" ht="21" customHeight="1">
      <c r="A1" s="60" t="s">
        <v>2804</v>
      </c>
      <c r="B1" s="61"/>
      <c r="F1" s="61"/>
      <c r="G1" s="61"/>
      <c r="H1" s="61"/>
      <c r="I1" s="61"/>
      <c r="J1" s="61"/>
      <c r="K1" s="61"/>
    </row>
    <row r="2" spans="1:10" ht="21" customHeight="1">
      <c r="A2" s="2" t="s">
        <v>607</v>
      </c>
      <c r="B2" s="2" t="s">
        <v>608</v>
      </c>
      <c r="C2" s="2" t="s">
        <v>609</v>
      </c>
      <c r="D2" s="2" t="s">
        <v>280</v>
      </c>
      <c r="E2" s="2"/>
      <c r="F2" s="2" t="s">
        <v>282</v>
      </c>
      <c r="G2" s="2" t="s">
        <v>284</v>
      </c>
      <c r="H2" s="2" t="s">
        <v>279</v>
      </c>
      <c r="I2" s="2" t="s">
        <v>2852</v>
      </c>
      <c r="J2" s="137" t="s">
        <v>3845</v>
      </c>
    </row>
    <row r="3" spans="1:10" ht="21" customHeight="1">
      <c r="A3" s="4"/>
      <c r="B3" s="4"/>
      <c r="C3" s="4"/>
      <c r="D3" s="4" t="s">
        <v>281</v>
      </c>
      <c r="E3" s="4"/>
      <c r="F3" s="4" t="s">
        <v>283</v>
      </c>
      <c r="G3" s="4" t="s">
        <v>285</v>
      </c>
      <c r="H3" s="4" t="s">
        <v>286</v>
      </c>
      <c r="I3" s="4"/>
      <c r="J3" s="138" t="s">
        <v>3846</v>
      </c>
    </row>
    <row r="4" spans="1:11" s="60" customFormat="1" ht="21" customHeight="1">
      <c r="A4" s="440" t="s">
        <v>394</v>
      </c>
      <c r="B4" s="441"/>
      <c r="C4" s="441"/>
      <c r="D4" s="442"/>
      <c r="E4" s="201"/>
      <c r="F4" s="66">
        <f>SUM(F5,F138,F432,F446,F542,F565,F590,F660,F785,F939,F1077,F368,F490)</f>
        <v>2700</v>
      </c>
      <c r="G4" s="66">
        <f>SUM(G5,G138,G432,G446,G542,G565,G590,G660,G785,G939,G1077,G368,G490)</f>
        <v>32309</v>
      </c>
      <c r="H4" s="66">
        <f>SUM(H5,H138,H432,H446,H542,H565,H590,H660,H785,H939,H1077,H368,H490)</f>
        <v>115492</v>
      </c>
      <c r="I4" s="66"/>
      <c r="J4" s="66"/>
      <c r="K4" s="61"/>
    </row>
    <row r="5" spans="1:11" s="53" customFormat="1" ht="21" customHeight="1">
      <c r="A5" s="40" t="s">
        <v>614</v>
      </c>
      <c r="B5" s="40"/>
      <c r="C5" s="40" t="s">
        <v>276</v>
      </c>
      <c r="D5" s="40" t="s">
        <v>276</v>
      </c>
      <c r="E5" s="40"/>
      <c r="F5" s="52">
        <f>SUM(F6)</f>
        <v>262</v>
      </c>
      <c r="G5" s="52">
        <f aca="true" t="shared" si="0" ref="G5:H7">SUM(G8,G29,G47,G81)</f>
        <v>3653</v>
      </c>
      <c r="H5" s="52">
        <f t="shared" si="0"/>
        <v>15816</v>
      </c>
      <c r="I5" s="52"/>
      <c r="J5" s="52"/>
      <c r="K5" s="305"/>
    </row>
    <row r="6" spans="1:11" s="53" customFormat="1" ht="21" customHeight="1">
      <c r="A6" s="40"/>
      <c r="B6" s="40"/>
      <c r="C6" s="40" t="s">
        <v>614</v>
      </c>
      <c r="D6" s="40" t="s">
        <v>614</v>
      </c>
      <c r="E6" s="40"/>
      <c r="F6" s="52">
        <f>SUM(F30,F48,F82)</f>
        <v>262</v>
      </c>
      <c r="G6" s="52">
        <f t="shared" si="0"/>
        <v>3441</v>
      </c>
      <c r="H6" s="52">
        <f t="shared" si="0"/>
        <v>14978</v>
      </c>
      <c r="I6" s="52"/>
      <c r="J6" s="52"/>
      <c r="K6" s="305"/>
    </row>
    <row r="7" spans="1:11" s="53" customFormat="1" ht="21" customHeight="1">
      <c r="A7" s="40"/>
      <c r="B7" s="40"/>
      <c r="C7" s="40" t="s">
        <v>289</v>
      </c>
      <c r="D7" s="40" t="s">
        <v>287</v>
      </c>
      <c r="E7" s="40"/>
      <c r="F7" s="51"/>
      <c r="G7" s="52">
        <f t="shared" si="0"/>
        <v>212</v>
      </c>
      <c r="H7" s="52">
        <f t="shared" si="0"/>
        <v>838</v>
      </c>
      <c r="I7" s="52"/>
      <c r="J7" s="52"/>
      <c r="K7" s="305"/>
    </row>
    <row r="8" spans="1:11" s="53" customFormat="1" ht="21" customHeight="1">
      <c r="A8" s="50" t="s">
        <v>288</v>
      </c>
      <c r="B8" s="50"/>
      <c r="C8" s="50" t="s">
        <v>276</v>
      </c>
      <c r="D8" s="50" t="s">
        <v>276</v>
      </c>
      <c r="E8" s="50"/>
      <c r="F8" s="56">
        <f>SUM(F9)</f>
        <v>76</v>
      </c>
      <c r="G8" s="64">
        <f>SUM(G9:G10)</f>
        <v>855</v>
      </c>
      <c r="H8" s="64">
        <f>SUM(H9:H10)</f>
        <v>3690</v>
      </c>
      <c r="I8" s="64"/>
      <c r="J8" s="64"/>
      <c r="K8" s="305"/>
    </row>
    <row r="9" spans="1:11" s="53" customFormat="1" ht="21" customHeight="1">
      <c r="A9" s="50"/>
      <c r="B9" s="50"/>
      <c r="C9" s="50" t="s">
        <v>614</v>
      </c>
      <c r="D9" s="50" t="s">
        <v>614</v>
      </c>
      <c r="E9" s="50"/>
      <c r="F9" s="64">
        <f>SUM(F11,F13,F15:F28)</f>
        <v>76</v>
      </c>
      <c r="G9" s="64">
        <f>SUM(G11,G13,G15:G28)</f>
        <v>851</v>
      </c>
      <c r="H9" s="64">
        <f>SUM(H11,H13,H15:H28)</f>
        <v>3674</v>
      </c>
      <c r="I9" s="64"/>
      <c r="J9" s="64"/>
      <c r="K9" s="305"/>
    </row>
    <row r="10" spans="1:11" s="53" customFormat="1" ht="21" customHeight="1">
      <c r="A10" s="50"/>
      <c r="B10" s="50"/>
      <c r="C10" s="50" t="s">
        <v>289</v>
      </c>
      <c r="D10" s="50" t="s">
        <v>287</v>
      </c>
      <c r="E10" s="50"/>
      <c r="F10" s="56"/>
      <c r="G10" s="64">
        <f>SUM(G14)</f>
        <v>4</v>
      </c>
      <c r="H10" s="64">
        <f>SUM(H14)</f>
        <v>16</v>
      </c>
      <c r="I10" s="64"/>
      <c r="J10" s="64"/>
      <c r="K10" s="305"/>
    </row>
    <row r="11" spans="1:11" s="170" customFormat="1" ht="21" customHeight="1">
      <c r="A11" s="403"/>
      <c r="B11" s="402" t="s">
        <v>3560</v>
      </c>
      <c r="C11" s="403" t="s">
        <v>655</v>
      </c>
      <c r="D11" s="403" t="s">
        <v>614</v>
      </c>
      <c r="E11" s="402" t="s">
        <v>2886</v>
      </c>
      <c r="F11" s="402">
        <v>10</v>
      </c>
      <c r="G11" s="411">
        <v>1</v>
      </c>
      <c r="H11" s="411">
        <f aca="true" t="shared" si="1" ref="H11:H28">SUM(F11*G11)</f>
        <v>10</v>
      </c>
      <c r="I11" s="337" t="s">
        <v>3092</v>
      </c>
      <c r="J11" s="337"/>
      <c r="K11" s="302"/>
    </row>
    <row r="12" spans="1:11" s="170" customFormat="1" ht="21" customHeight="1">
      <c r="A12" s="403"/>
      <c r="B12" s="402" t="s">
        <v>669</v>
      </c>
      <c r="C12" s="403" t="s">
        <v>668</v>
      </c>
      <c r="D12" s="403" t="s">
        <v>276</v>
      </c>
      <c r="E12" s="402" t="s">
        <v>3126</v>
      </c>
      <c r="F12" s="402">
        <v>4</v>
      </c>
      <c r="G12" s="411">
        <f>SUM(G13:G14)</f>
        <v>19</v>
      </c>
      <c r="H12" s="411">
        <f t="shared" si="1"/>
        <v>76</v>
      </c>
      <c r="I12" s="337" t="s">
        <v>3090</v>
      </c>
      <c r="J12" s="337"/>
      <c r="K12" s="302"/>
    </row>
    <row r="13" spans="1:11" s="170" customFormat="1" ht="21" customHeight="1">
      <c r="A13" s="403"/>
      <c r="B13" s="402"/>
      <c r="C13" s="403"/>
      <c r="D13" s="403" t="s">
        <v>614</v>
      </c>
      <c r="E13" s="402" t="s">
        <v>3126</v>
      </c>
      <c r="F13" s="402">
        <v>4</v>
      </c>
      <c r="G13" s="411">
        <v>15</v>
      </c>
      <c r="H13" s="411">
        <f t="shared" si="1"/>
        <v>60</v>
      </c>
      <c r="I13" s="411"/>
      <c r="J13" s="411"/>
      <c r="K13" s="302"/>
    </row>
    <row r="14" spans="1:11" s="170" customFormat="1" ht="21" customHeight="1">
      <c r="A14" s="403"/>
      <c r="B14" s="402"/>
      <c r="C14" s="403"/>
      <c r="D14" s="403" t="s">
        <v>289</v>
      </c>
      <c r="E14" s="402"/>
      <c r="F14" s="402">
        <v>4</v>
      </c>
      <c r="G14" s="411">
        <v>4</v>
      </c>
      <c r="H14" s="411">
        <f t="shared" si="1"/>
        <v>16</v>
      </c>
      <c r="I14" s="411"/>
      <c r="J14" s="411"/>
      <c r="K14" s="302"/>
    </row>
    <row r="15" spans="1:11" s="170" customFormat="1" ht="21" customHeight="1">
      <c r="A15" s="403"/>
      <c r="B15" s="402" t="s">
        <v>667</v>
      </c>
      <c r="C15" s="403" t="s">
        <v>651</v>
      </c>
      <c r="D15" s="403" t="s">
        <v>614</v>
      </c>
      <c r="E15" s="402" t="s">
        <v>3126</v>
      </c>
      <c r="F15" s="402">
        <v>4</v>
      </c>
      <c r="G15" s="411">
        <v>68</v>
      </c>
      <c r="H15" s="411">
        <f t="shared" si="1"/>
        <v>272</v>
      </c>
      <c r="I15" s="337" t="s">
        <v>3090</v>
      </c>
      <c r="J15" s="337"/>
      <c r="K15" s="302"/>
    </row>
    <row r="16" spans="1:11" s="170" customFormat="1" ht="21" customHeight="1">
      <c r="A16" s="403"/>
      <c r="B16" s="402" t="s">
        <v>901</v>
      </c>
      <c r="C16" s="403" t="s">
        <v>396</v>
      </c>
      <c r="D16" s="403" t="s">
        <v>614</v>
      </c>
      <c r="E16" s="402" t="s">
        <v>3126</v>
      </c>
      <c r="F16" s="402">
        <v>4</v>
      </c>
      <c r="G16" s="411">
        <v>7</v>
      </c>
      <c r="H16" s="411">
        <f t="shared" si="1"/>
        <v>28</v>
      </c>
      <c r="I16" s="337" t="s">
        <v>3091</v>
      </c>
      <c r="J16" s="337"/>
      <c r="K16" s="302"/>
    </row>
    <row r="17" spans="1:11" s="170" customFormat="1" ht="21" customHeight="1">
      <c r="A17" s="403"/>
      <c r="B17" s="402" t="s">
        <v>3559</v>
      </c>
      <c r="C17" s="403" t="s">
        <v>3558</v>
      </c>
      <c r="D17" s="403" t="s">
        <v>614</v>
      </c>
      <c r="E17" s="402" t="s">
        <v>2883</v>
      </c>
      <c r="F17" s="402">
        <v>4</v>
      </c>
      <c r="G17" s="411">
        <v>75</v>
      </c>
      <c r="H17" s="411">
        <f t="shared" si="1"/>
        <v>300</v>
      </c>
      <c r="I17" s="337" t="s">
        <v>3090</v>
      </c>
      <c r="J17" s="337"/>
      <c r="K17" s="302"/>
    </row>
    <row r="18" spans="1:11" s="170" customFormat="1" ht="21" customHeight="1">
      <c r="A18" s="403"/>
      <c r="B18" s="402" t="s">
        <v>1727</v>
      </c>
      <c r="C18" s="403" t="s">
        <v>653</v>
      </c>
      <c r="D18" s="403" t="s">
        <v>614</v>
      </c>
      <c r="E18" s="402" t="s">
        <v>3126</v>
      </c>
      <c r="F18" s="402">
        <v>4</v>
      </c>
      <c r="G18" s="411">
        <v>69</v>
      </c>
      <c r="H18" s="411">
        <f t="shared" si="1"/>
        <v>276</v>
      </c>
      <c r="I18" s="337" t="s">
        <v>3091</v>
      </c>
      <c r="J18" s="337"/>
      <c r="K18" s="302"/>
    </row>
    <row r="19" spans="1:11" s="170" customFormat="1" ht="21" customHeight="1">
      <c r="A19" s="403"/>
      <c r="B19" s="402" t="s">
        <v>1730</v>
      </c>
      <c r="C19" s="403" t="s">
        <v>1731</v>
      </c>
      <c r="D19" s="403" t="s">
        <v>614</v>
      </c>
      <c r="E19" s="402" t="s">
        <v>2883</v>
      </c>
      <c r="F19" s="402">
        <v>4</v>
      </c>
      <c r="G19" s="411">
        <v>73</v>
      </c>
      <c r="H19" s="411">
        <f t="shared" si="1"/>
        <v>292</v>
      </c>
      <c r="I19" s="337" t="s">
        <v>3091</v>
      </c>
      <c r="J19" s="337"/>
      <c r="K19" s="302"/>
    </row>
    <row r="20" spans="1:11" s="170" customFormat="1" ht="21" customHeight="1">
      <c r="A20" s="403"/>
      <c r="B20" s="402" t="s">
        <v>2443</v>
      </c>
      <c r="C20" s="403" t="s">
        <v>2444</v>
      </c>
      <c r="D20" s="403" t="s">
        <v>614</v>
      </c>
      <c r="E20" s="402" t="s">
        <v>3126</v>
      </c>
      <c r="F20" s="402">
        <v>4</v>
      </c>
      <c r="G20" s="411">
        <v>70</v>
      </c>
      <c r="H20" s="411">
        <f t="shared" si="1"/>
        <v>280</v>
      </c>
      <c r="I20" s="337" t="s">
        <v>3091</v>
      </c>
      <c r="J20" s="337"/>
      <c r="K20" s="302"/>
    </row>
    <row r="21" spans="1:11" s="170" customFormat="1" ht="21" customHeight="1">
      <c r="A21" s="403"/>
      <c r="B21" s="402" t="s">
        <v>1395</v>
      </c>
      <c r="C21" s="403" t="s">
        <v>397</v>
      </c>
      <c r="D21" s="403" t="s">
        <v>614</v>
      </c>
      <c r="E21" s="402" t="s">
        <v>3126</v>
      </c>
      <c r="F21" s="402">
        <v>4</v>
      </c>
      <c r="G21" s="411">
        <v>70</v>
      </c>
      <c r="H21" s="411">
        <f t="shared" si="1"/>
        <v>280</v>
      </c>
      <c r="I21" s="337" t="s">
        <v>3091</v>
      </c>
      <c r="J21" s="337"/>
      <c r="K21" s="302"/>
    </row>
    <row r="22" spans="1:11" s="170" customFormat="1" ht="21" customHeight="1">
      <c r="A22" s="403"/>
      <c r="B22" s="402" t="s">
        <v>3557</v>
      </c>
      <c r="C22" s="403" t="s">
        <v>625</v>
      </c>
      <c r="D22" s="403" t="s">
        <v>614</v>
      </c>
      <c r="E22" s="402" t="s">
        <v>2884</v>
      </c>
      <c r="F22" s="402">
        <v>2</v>
      </c>
      <c r="G22" s="411">
        <v>64</v>
      </c>
      <c r="H22" s="411">
        <f t="shared" si="1"/>
        <v>128</v>
      </c>
      <c r="I22" s="337" t="s">
        <v>3092</v>
      </c>
      <c r="J22" s="337"/>
      <c r="K22" s="302"/>
    </row>
    <row r="23" spans="1:11" s="170" customFormat="1" ht="21" customHeight="1">
      <c r="A23" s="403"/>
      <c r="B23" s="402" t="s">
        <v>1507</v>
      </c>
      <c r="C23" s="403" t="s">
        <v>616</v>
      </c>
      <c r="D23" s="403" t="s">
        <v>614</v>
      </c>
      <c r="E23" s="402" t="s">
        <v>3126</v>
      </c>
      <c r="F23" s="402">
        <v>4</v>
      </c>
      <c r="G23" s="411">
        <v>64</v>
      </c>
      <c r="H23" s="411">
        <f t="shared" si="1"/>
        <v>256</v>
      </c>
      <c r="I23" s="337" t="s">
        <v>3447</v>
      </c>
      <c r="J23" s="337"/>
      <c r="K23" s="302"/>
    </row>
    <row r="24" spans="1:11" s="170" customFormat="1" ht="21" customHeight="1">
      <c r="A24" s="403"/>
      <c r="B24" s="402" t="s">
        <v>1729</v>
      </c>
      <c r="C24" s="403" t="s">
        <v>1728</v>
      </c>
      <c r="D24" s="403" t="s">
        <v>614</v>
      </c>
      <c r="E24" s="402" t="s">
        <v>2883</v>
      </c>
      <c r="F24" s="402">
        <v>4</v>
      </c>
      <c r="G24" s="411">
        <v>8</v>
      </c>
      <c r="H24" s="411">
        <f t="shared" si="1"/>
        <v>32</v>
      </c>
      <c r="I24" s="337" t="s">
        <v>3449</v>
      </c>
      <c r="J24" s="337"/>
      <c r="K24" s="302"/>
    </row>
    <row r="25" spans="1:11" s="170" customFormat="1" ht="21" customHeight="1">
      <c r="A25" s="403"/>
      <c r="B25" s="402" t="s">
        <v>2343</v>
      </c>
      <c r="C25" s="403" t="s">
        <v>2342</v>
      </c>
      <c r="D25" s="403" t="s">
        <v>614</v>
      </c>
      <c r="E25" s="402" t="s">
        <v>3125</v>
      </c>
      <c r="F25" s="402">
        <v>12</v>
      </c>
      <c r="G25" s="411">
        <v>49</v>
      </c>
      <c r="H25" s="411">
        <f t="shared" si="1"/>
        <v>588</v>
      </c>
      <c r="I25" s="337" t="s">
        <v>3092</v>
      </c>
      <c r="J25" s="337"/>
      <c r="K25" s="302"/>
    </row>
    <row r="26" spans="1:11" s="170" customFormat="1" ht="21" customHeight="1">
      <c r="A26" s="403"/>
      <c r="B26" s="402" t="s">
        <v>3123</v>
      </c>
      <c r="C26" s="403" t="s">
        <v>3122</v>
      </c>
      <c r="D26" s="403" t="s">
        <v>614</v>
      </c>
      <c r="E26" s="402" t="s">
        <v>3120</v>
      </c>
      <c r="F26" s="402">
        <v>4</v>
      </c>
      <c r="G26" s="411">
        <v>6</v>
      </c>
      <c r="H26" s="411">
        <f t="shared" si="1"/>
        <v>24</v>
      </c>
      <c r="I26" s="337" t="s">
        <v>3090</v>
      </c>
      <c r="J26" s="337"/>
      <c r="K26" s="302"/>
    </row>
    <row r="27" spans="1:11" s="170" customFormat="1" ht="21" customHeight="1">
      <c r="A27" s="403"/>
      <c r="B27" s="402" t="s">
        <v>3556</v>
      </c>
      <c r="C27" s="403" t="s">
        <v>3555</v>
      </c>
      <c r="D27" s="403" t="s">
        <v>614</v>
      </c>
      <c r="E27" s="402" t="s">
        <v>3120</v>
      </c>
      <c r="F27" s="402">
        <v>4</v>
      </c>
      <c r="G27" s="411">
        <v>107</v>
      </c>
      <c r="H27" s="411">
        <f t="shared" si="1"/>
        <v>428</v>
      </c>
      <c r="I27" s="337" t="s">
        <v>3090</v>
      </c>
      <c r="J27" s="337"/>
      <c r="K27" s="302"/>
    </row>
    <row r="28" spans="1:11" s="170" customFormat="1" ht="21" customHeight="1">
      <c r="A28" s="403"/>
      <c r="B28" s="402" t="s">
        <v>3554</v>
      </c>
      <c r="C28" s="403" t="s">
        <v>396</v>
      </c>
      <c r="D28" s="403" t="s">
        <v>614</v>
      </c>
      <c r="E28" s="402" t="s">
        <v>3120</v>
      </c>
      <c r="F28" s="402">
        <v>4</v>
      </c>
      <c r="G28" s="411">
        <v>105</v>
      </c>
      <c r="H28" s="411">
        <f t="shared" si="1"/>
        <v>420</v>
      </c>
      <c r="I28" s="337" t="s">
        <v>3091</v>
      </c>
      <c r="J28" s="337"/>
      <c r="K28" s="302"/>
    </row>
    <row r="29" spans="1:11" s="53" customFormat="1" ht="21" customHeight="1">
      <c r="A29" s="50" t="s">
        <v>358</v>
      </c>
      <c r="B29" s="50"/>
      <c r="C29" s="50" t="s">
        <v>276</v>
      </c>
      <c r="D29" s="50" t="s">
        <v>276</v>
      </c>
      <c r="E29" s="50"/>
      <c r="F29" s="56">
        <f>SUM(F30)</f>
        <v>52</v>
      </c>
      <c r="G29" s="64">
        <f>SUM(G32:G33,G36:G38,G41:G46)</f>
        <v>377</v>
      </c>
      <c r="H29" s="64">
        <f>SUM(H32:H33,H36:H38,H41:H46)</f>
        <v>1668</v>
      </c>
      <c r="I29" s="64"/>
      <c r="J29" s="64"/>
      <c r="K29" s="305"/>
    </row>
    <row r="30" spans="1:11" s="53" customFormat="1" ht="21" customHeight="1">
      <c r="A30" s="50"/>
      <c r="B30" s="50"/>
      <c r="C30" s="50" t="s">
        <v>614</v>
      </c>
      <c r="D30" s="50" t="s">
        <v>614</v>
      </c>
      <c r="E30" s="50"/>
      <c r="F30" s="64">
        <f>SUM(F32,F34,F36:F37,F39,F41:F46)</f>
        <v>52</v>
      </c>
      <c r="G30" s="64">
        <f>SUM(G32,G34,G36:G37,G39,G41:G46)</f>
        <v>300</v>
      </c>
      <c r="H30" s="64">
        <f>SUM(H32,H34,H36:H37,H39,H41:H46)</f>
        <v>1360</v>
      </c>
      <c r="I30" s="64"/>
      <c r="J30" s="64"/>
      <c r="K30" s="305"/>
    </row>
    <row r="31" spans="1:11" s="53" customFormat="1" ht="21" customHeight="1">
      <c r="A31" s="50"/>
      <c r="B31" s="50"/>
      <c r="C31" s="50" t="s">
        <v>289</v>
      </c>
      <c r="D31" s="50" t="s">
        <v>287</v>
      </c>
      <c r="E31" s="50"/>
      <c r="F31" s="56"/>
      <c r="G31" s="64">
        <f>SUM(G35,G40)</f>
        <v>77</v>
      </c>
      <c r="H31" s="64">
        <f>SUM(H35,H40)</f>
        <v>308</v>
      </c>
      <c r="I31" s="64"/>
      <c r="J31" s="64"/>
      <c r="K31" s="305"/>
    </row>
    <row r="32" spans="1:11" s="170" customFormat="1" ht="21" customHeight="1">
      <c r="A32" s="403"/>
      <c r="B32" s="402" t="s">
        <v>3566</v>
      </c>
      <c r="C32" s="403" t="s">
        <v>3561</v>
      </c>
      <c r="D32" s="403" t="s">
        <v>614</v>
      </c>
      <c r="E32" s="402" t="s">
        <v>2883</v>
      </c>
      <c r="F32" s="402">
        <v>4</v>
      </c>
      <c r="G32" s="411">
        <v>3</v>
      </c>
      <c r="H32" s="411">
        <f aca="true" t="shared" si="2" ref="H32:H46">SUM(F32*G32)</f>
        <v>12</v>
      </c>
      <c r="I32" s="337" t="s">
        <v>3099</v>
      </c>
      <c r="J32" s="337"/>
      <c r="K32" s="302"/>
    </row>
    <row r="33" spans="1:11" s="170" customFormat="1" ht="21" customHeight="1">
      <c r="A33" s="403"/>
      <c r="B33" s="402" t="s">
        <v>905</v>
      </c>
      <c r="C33" s="403" t="s">
        <v>654</v>
      </c>
      <c r="D33" s="403" t="s">
        <v>276</v>
      </c>
      <c r="E33" s="402" t="s">
        <v>2883</v>
      </c>
      <c r="F33" s="402">
        <v>4</v>
      </c>
      <c r="G33" s="411">
        <f>SUM(G34:G35)</f>
        <v>100</v>
      </c>
      <c r="H33" s="411">
        <f t="shared" si="2"/>
        <v>400</v>
      </c>
      <c r="I33" s="337" t="s">
        <v>3090</v>
      </c>
      <c r="J33" s="337"/>
      <c r="K33" s="302"/>
    </row>
    <row r="34" spans="1:11" s="170" customFormat="1" ht="21" customHeight="1">
      <c r="A34" s="403"/>
      <c r="B34" s="402"/>
      <c r="C34" s="403"/>
      <c r="D34" s="403" t="s">
        <v>614</v>
      </c>
      <c r="E34" s="402" t="s">
        <v>2883</v>
      </c>
      <c r="F34" s="402">
        <v>4</v>
      </c>
      <c r="G34" s="411">
        <v>66</v>
      </c>
      <c r="H34" s="411">
        <f t="shared" si="2"/>
        <v>264</v>
      </c>
      <c r="I34" s="411"/>
      <c r="J34" s="411"/>
      <c r="K34" s="302"/>
    </row>
    <row r="35" spans="1:11" s="170" customFormat="1" ht="21" customHeight="1">
      <c r="A35" s="403"/>
      <c r="B35" s="402"/>
      <c r="C35" s="403"/>
      <c r="D35" s="403" t="s">
        <v>289</v>
      </c>
      <c r="E35" s="402"/>
      <c r="F35" s="402">
        <v>4</v>
      </c>
      <c r="G35" s="411">
        <v>34</v>
      </c>
      <c r="H35" s="411">
        <f t="shared" si="2"/>
        <v>136</v>
      </c>
      <c r="I35" s="411"/>
      <c r="J35" s="411"/>
      <c r="K35" s="302"/>
    </row>
    <row r="36" spans="1:11" s="170" customFormat="1" ht="21" customHeight="1">
      <c r="A36" s="403"/>
      <c r="B36" s="402" t="s">
        <v>3565</v>
      </c>
      <c r="C36" s="403" t="s">
        <v>3564</v>
      </c>
      <c r="D36" s="403" t="s">
        <v>614</v>
      </c>
      <c r="E36" s="402" t="s">
        <v>2883</v>
      </c>
      <c r="F36" s="402">
        <v>4</v>
      </c>
      <c r="G36" s="411">
        <v>18</v>
      </c>
      <c r="H36" s="411">
        <f t="shared" si="2"/>
        <v>72</v>
      </c>
      <c r="I36" s="337" t="s">
        <v>3090</v>
      </c>
      <c r="J36" s="337"/>
      <c r="K36" s="302"/>
    </row>
    <row r="37" spans="1:11" s="170" customFormat="1" ht="21" customHeight="1">
      <c r="A37" s="403"/>
      <c r="B37" s="402" t="s">
        <v>2347</v>
      </c>
      <c r="C37" s="403" t="s">
        <v>2346</v>
      </c>
      <c r="D37" s="403" t="s">
        <v>614</v>
      </c>
      <c r="E37" s="402" t="s">
        <v>2883</v>
      </c>
      <c r="F37" s="402">
        <v>4</v>
      </c>
      <c r="G37" s="411">
        <v>49</v>
      </c>
      <c r="H37" s="411">
        <f t="shared" si="2"/>
        <v>196</v>
      </c>
      <c r="I37" s="337" t="s">
        <v>3100</v>
      </c>
      <c r="J37" s="337"/>
      <c r="K37" s="302"/>
    </row>
    <row r="38" spans="1:11" s="170" customFormat="1" ht="21" customHeight="1">
      <c r="A38" s="403"/>
      <c r="B38" s="402" t="s">
        <v>1397</v>
      </c>
      <c r="C38" s="403" t="s">
        <v>994</v>
      </c>
      <c r="D38" s="403" t="s">
        <v>276</v>
      </c>
      <c r="E38" s="402" t="s">
        <v>2883</v>
      </c>
      <c r="F38" s="402">
        <v>4</v>
      </c>
      <c r="G38" s="411">
        <f>SUM(G39:G40)</f>
        <v>61</v>
      </c>
      <c r="H38" s="411">
        <f t="shared" si="2"/>
        <v>244</v>
      </c>
      <c r="I38" s="337" t="s">
        <v>3100</v>
      </c>
      <c r="J38" s="337"/>
      <c r="K38" s="302"/>
    </row>
    <row r="39" spans="1:11" s="170" customFormat="1" ht="21" customHeight="1">
      <c r="A39" s="403"/>
      <c r="B39" s="402"/>
      <c r="C39" s="403"/>
      <c r="D39" s="403" t="s">
        <v>614</v>
      </c>
      <c r="E39" s="402" t="s">
        <v>2883</v>
      </c>
      <c r="F39" s="402">
        <v>4</v>
      </c>
      <c r="G39" s="411">
        <v>18</v>
      </c>
      <c r="H39" s="411">
        <f t="shared" si="2"/>
        <v>72</v>
      </c>
      <c r="I39" s="411"/>
      <c r="J39" s="411"/>
      <c r="K39" s="302"/>
    </row>
    <row r="40" spans="1:11" s="170" customFormat="1" ht="21" customHeight="1">
      <c r="A40" s="403"/>
      <c r="B40" s="402"/>
      <c r="C40" s="403"/>
      <c r="D40" s="403" t="s">
        <v>289</v>
      </c>
      <c r="E40" s="402"/>
      <c r="F40" s="402">
        <v>4</v>
      </c>
      <c r="G40" s="411">
        <v>43</v>
      </c>
      <c r="H40" s="411">
        <f t="shared" si="2"/>
        <v>172</v>
      </c>
      <c r="I40" s="411"/>
      <c r="J40" s="411"/>
      <c r="K40" s="302"/>
    </row>
    <row r="41" spans="1:11" s="170" customFormat="1" ht="21" customHeight="1">
      <c r="A41" s="403"/>
      <c r="B41" s="402" t="s">
        <v>1732</v>
      </c>
      <c r="C41" s="403" t="s">
        <v>1733</v>
      </c>
      <c r="D41" s="403" t="s">
        <v>614</v>
      </c>
      <c r="E41" s="402" t="s">
        <v>3563</v>
      </c>
      <c r="F41" s="402">
        <v>4</v>
      </c>
      <c r="G41" s="411">
        <v>30</v>
      </c>
      <c r="H41" s="411">
        <f t="shared" si="2"/>
        <v>120</v>
      </c>
      <c r="I41" s="337" t="s">
        <v>3099</v>
      </c>
      <c r="J41" s="337"/>
      <c r="K41" s="302"/>
    </row>
    <row r="42" spans="1:11" s="170" customFormat="1" ht="21" customHeight="1">
      <c r="A42" s="403"/>
      <c r="B42" s="402" t="s">
        <v>1713</v>
      </c>
      <c r="C42" s="403" t="s">
        <v>1712</v>
      </c>
      <c r="D42" s="403" t="s">
        <v>614</v>
      </c>
      <c r="E42" s="402" t="s">
        <v>2883</v>
      </c>
      <c r="F42" s="402">
        <v>4</v>
      </c>
      <c r="G42" s="411">
        <v>30</v>
      </c>
      <c r="H42" s="411">
        <f t="shared" si="2"/>
        <v>120</v>
      </c>
      <c r="I42" s="337" t="s">
        <v>3100</v>
      </c>
      <c r="J42" s="337"/>
      <c r="K42" s="302"/>
    </row>
    <row r="43" spans="1:11" s="170" customFormat="1" ht="21" customHeight="1">
      <c r="A43" s="403"/>
      <c r="B43" s="402" t="s">
        <v>2568</v>
      </c>
      <c r="C43" s="403" t="s">
        <v>2569</v>
      </c>
      <c r="D43" s="403" t="s">
        <v>614</v>
      </c>
      <c r="E43" s="402" t="s">
        <v>2883</v>
      </c>
      <c r="F43" s="402">
        <v>4</v>
      </c>
      <c r="G43" s="411">
        <v>30</v>
      </c>
      <c r="H43" s="411">
        <f t="shared" si="2"/>
        <v>120</v>
      </c>
      <c r="I43" s="337" t="s">
        <v>3102</v>
      </c>
      <c r="J43" s="337"/>
      <c r="K43" s="302"/>
    </row>
    <row r="44" spans="1:11" s="125" customFormat="1" ht="21" customHeight="1">
      <c r="A44" s="403"/>
      <c r="B44" s="402" t="s">
        <v>996</v>
      </c>
      <c r="C44" s="403" t="s">
        <v>995</v>
      </c>
      <c r="D44" s="403" t="s">
        <v>614</v>
      </c>
      <c r="E44" s="402" t="s">
        <v>2883</v>
      </c>
      <c r="F44" s="402">
        <v>4</v>
      </c>
      <c r="G44" s="411">
        <v>18</v>
      </c>
      <c r="H44" s="411">
        <f t="shared" si="2"/>
        <v>72</v>
      </c>
      <c r="I44" s="337" t="s">
        <v>3100</v>
      </c>
      <c r="J44" s="337"/>
      <c r="K44" s="303"/>
    </row>
    <row r="45" spans="1:11" s="125" customFormat="1" ht="21" customHeight="1">
      <c r="A45" s="403"/>
      <c r="B45" s="402" t="s">
        <v>2345</v>
      </c>
      <c r="C45" s="403" t="s">
        <v>2344</v>
      </c>
      <c r="D45" s="403" t="s">
        <v>614</v>
      </c>
      <c r="E45" s="402" t="s">
        <v>3129</v>
      </c>
      <c r="F45" s="402">
        <v>12</v>
      </c>
      <c r="G45" s="411">
        <v>20</v>
      </c>
      <c r="H45" s="411">
        <f t="shared" si="2"/>
        <v>240</v>
      </c>
      <c r="I45" s="337" t="s">
        <v>3103</v>
      </c>
      <c r="J45" s="337"/>
      <c r="K45" s="303"/>
    </row>
    <row r="46" spans="1:11" s="125" customFormat="1" ht="21" customHeight="1">
      <c r="A46" s="403"/>
      <c r="B46" s="402" t="s">
        <v>3562</v>
      </c>
      <c r="C46" s="403" t="s">
        <v>3561</v>
      </c>
      <c r="D46" s="403" t="s">
        <v>614</v>
      </c>
      <c r="E46" s="402" t="s">
        <v>2960</v>
      </c>
      <c r="F46" s="402">
        <v>4</v>
      </c>
      <c r="G46" s="411">
        <v>18</v>
      </c>
      <c r="H46" s="411">
        <f t="shared" si="2"/>
        <v>72</v>
      </c>
      <c r="I46" s="337" t="s">
        <v>3107</v>
      </c>
      <c r="J46" s="337"/>
      <c r="K46" s="303"/>
    </row>
    <row r="47" spans="1:11" s="53" customFormat="1" ht="21" customHeight="1">
      <c r="A47" s="50" t="s">
        <v>290</v>
      </c>
      <c r="B47" s="50"/>
      <c r="C47" s="50" t="s">
        <v>276</v>
      </c>
      <c r="D47" s="50" t="s">
        <v>276</v>
      </c>
      <c r="E47" s="50"/>
      <c r="F47" s="56">
        <f>SUM(F48)</f>
        <v>118</v>
      </c>
      <c r="G47" s="64">
        <f>SUM(G50:G67,G70:G74,G77:G80)</f>
        <v>1373</v>
      </c>
      <c r="H47" s="64">
        <f>SUM(H50:H67,H70:H74,H77:H80)</f>
        <v>5850</v>
      </c>
      <c r="I47" s="64"/>
      <c r="J47" s="64"/>
      <c r="K47" s="305"/>
    </row>
    <row r="48" spans="1:11" s="53" customFormat="1" ht="21" customHeight="1">
      <c r="A48" s="50"/>
      <c r="B48" s="50"/>
      <c r="C48" s="50" t="s">
        <v>614</v>
      </c>
      <c r="D48" s="50" t="s">
        <v>614</v>
      </c>
      <c r="E48" s="50"/>
      <c r="F48" s="64">
        <f>SUM(F50:F66,F68,F70:F73,F75,F77:F80)</f>
        <v>118</v>
      </c>
      <c r="G48" s="64">
        <f>SUM(G50:G66,G68,G70:G73,G75,G77:G80)</f>
        <v>1366</v>
      </c>
      <c r="H48" s="64">
        <f>SUM(H50:H66,H68,H70:H73,H75,H77:H80)</f>
        <v>5822</v>
      </c>
      <c r="I48" s="64"/>
      <c r="J48" s="64"/>
      <c r="K48" s="305"/>
    </row>
    <row r="49" spans="1:11" s="53" customFormat="1" ht="21" customHeight="1">
      <c r="A49" s="50"/>
      <c r="B49" s="50"/>
      <c r="C49" s="50" t="s">
        <v>289</v>
      </c>
      <c r="D49" s="50" t="s">
        <v>287</v>
      </c>
      <c r="E49" s="50"/>
      <c r="F49" s="56"/>
      <c r="G49" s="64">
        <f>SUM(G69,G76)</f>
        <v>7</v>
      </c>
      <c r="H49" s="64">
        <f>SUM(H69,H76)</f>
        <v>28</v>
      </c>
      <c r="I49" s="64"/>
      <c r="J49" s="64"/>
      <c r="K49" s="305"/>
    </row>
    <row r="50" spans="1:11" s="170" customFormat="1" ht="21" customHeight="1">
      <c r="A50" s="403"/>
      <c r="B50" s="402" t="s">
        <v>746</v>
      </c>
      <c r="C50" s="403" t="s">
        <v>656</v>
      </c>
      <c r="D50" s="403" t="s">
        <v>614</v>
      </c>
      <c r="E50" s="402" t="s">
        <v>2883</v>
      </c>
      <c r="F50" s="402">
        <v>4</v>
      </c>
      <c r="G50" s="411">
        <v>62</v>
      </c>
      <c r="H50" s="411">
        <f aca="true" t="shared" si="3" ref="H50:H80">SUM(F50*G50)</f>
        <v>248</v>
      </c>
      <c r="I50" s="337" t="s">
        <v>3093</v>
      </c>
      <c r="J50" s="337"/>
      <c r="K50" s="302"/>
    </row>
    <row r="51" spans="1:11" s="170" customFormat="1" ht="21" customHeight="1">
      <c r="A51" s="403"/>
      <c r="B51" s="402" t="s">
        <v>987</v>
      </c>
      <c r="C51" s="403" t="s">
        <v>986</v>
      </c>
      <c r="D51" s="403" t="s">
        <v>614</v>
      </c>
      <c r="E51" s="402" t="s">
        <v>2883</v>
      </c>
      <c r="F51" s="402">
        <v>4</v>
      </c>
      <c r="G51" s="411">
        <v>80</v>
      </c>
      <c r="H51" s="411">
        <f t="shared" si="3"/>
        <v>320</v>
      </c>
      <c r="I51" s="337" t="s">
        <v>3093</v>
      </c>
      <c r="J51" s="337"/>
      <c r="K51" s="302"/>
    </row>
    <row r="52" spans="1:11" s="170" customFormat="1" ht="21" customHeight="1">
      <c r="A52" s="403"/>
      <c r="B52" s="402" t="s">
        <v>908</v>
      </c>
      <c r="C52" s="403" t="s">
        <v>617</v>
      </c>
      <c r="D52" s="403" t="s">
        <v>614</v>
      </c>
      <c r="E52" s="402" t="s">
        <v>2883</v>
      </c>
      <c r="F52" s="402">
        <v>4</v>
      </c>
      <c r="G52" s="411">
        <v>84</v>
      </c>
      <c r="H52" s="411">
        <f t="shared" si="3"/>
        <v>336</v>
      </c>
      <c r="I52" s="337" t="s">
        <v>3093</v>
      </c>
      <c r="J52" s="337"/>
      <c r="K52" s="302"/>
    </row>
    <row r="53" spans="1:11" s="170" customFormat="1" ht="21" customHeight="1">
      <c r="A53" s="403"/>
      <c r="B53" s="402" t="s">
        <v>907</v>
      </c>
      <c r="C53" s="403" t="s">
        <v>625</v>
      </c>
      <c r="D53" s="403" t="s">
        <v>614</v>
      </c>
      <c r="E53" s="402" t="s">
        <v>2884</v>
      </c>
      <c r="F53" s="402">
        <v>2</v>
      </c>
      <c r="G53" s="411">
        <v>138</v>
      </c>
      <c r="H53" s="411">
        <f t="shared" si="3"/>
        <v>276</v>
      </c>
      <c r="I53" s="337" t="s">
        <v>3492</v>
      </c>
      <c r="J53" s="337"/>
      <c r="K53" s="302"/>
    </row>
    <row r="54" spans="1:11" s="170" customFormat="1" ht="21" customHeight="1">
      <c r="A54" s="403"/>
      <c r="B54" s="402" t="s">
        <v>1723</v>
      </c>
      <c r="C54" s="403" t="s">
        <v>657</v>
      </c>
      <c r="D54" s="403" t="s">
        <v>614</v>
      </c>
      <c r="E54" s="402" t="s">
        <v>2883</v>
      </c>
      <c r="F54" s="402">
        <v>4</v>
      </c>
      <c r="G54" s="411">
        <v>91</v>
      </c>
      <c r="H54" s="411">
        <f t="shared" si="3"/>
        <v>364</v>
      </c>
      <c r="I54" s="337" t="s">
        <v>3093</v>
      </c>
      <c r="J54" s="337"/>
      <c r="K54" s="302"/>
    </row>
    <row r="55" spans="1:11" s="170" customFormat="1" ht="21" customHeight="1">
      <c r="A55" s="403"/>
      <c r="B55" s="402" t="s">
        <v>1508</v>
      </c>
      <c r="C55" s="403" t="s">
        <v>629</v>
      </c>
      <c r="D55" s="403" t="s">
        <v>614</v>
      </c>
      <c r="E55" s="402" t="s">
        <v>2886</v>
      </c>
      <c r="F55" s="402">
        <v>10</v>
      </c>
      <c r="G55" s="411">
        <v>2</v>
      </c>
      <c r="H55" s="411">
        <f t="shared" si="3"/>
        <v>20</v>
      </c>
      <c r="I55" s="337" t="s">
        <v>3492</v>
      </c>
      <c r="J55" s="337"/>
      <c r="K55" s="302"/>
    </row>
    <row r="56" spans="1:11" s="170" customFormat="1" ht="21" customHeight="1">
      <c r="A56" s="403"/>
      <c r="B56" s="402" t="s">
        <v>1959</v>
      </c>
      <c r="C56" s="403" t="s">
        <v>1958</v>
      </c>
      <c r="D56" s="403" t="s">
        <v>614</v>
      </c>
      <c r="E56" s="402" t="s">
        <v>3129</v>
      </c>
      <c r="F56" s="402">
        <v>12</v>
      </c>
      <c r="G56" s="411">
        <v>78</v>
      </c>
      <c r="H56" s="411">
        <f t="shared" si="3"/>
        <v>936</v>
      </c>
      <c r="I56" s="337" t="s">
        <v>3492</v>
      </c>
      <c r="J56" s="337"/>
      <c r="K56" s="302"/>
    </row>
    <row r="57" spans="1:11" s="170" customFormat="1" ht="21" customHeight="1">
      <c r="A57" s="403"/>
      <c r="B57" s="402" t="s">
        <v>745</v>
      </c>
      <c r="C57" s="403" t="s">
        <v>399</v>
      </c>
      <c r="D57" s="403" t="s">
        <v>614</v>
      </c>
      <c r="E57" s="402" t="s">
        <v>2883</v>
      </c>
      <c r="F57" s="402">
        <v>4</v>
      </c>
      <c r="G57" s="411">
        <v>28</v>
      </c>
      <c r="H57" s="411">
        <f t="shared" si="3"/>
        <v>112</v>
      </c>
      <c r="I57" s="337" t="s">
        <v>3090</v>
      </c>
      <c r="J57" s="337"/>
      <c r="K57" s="302"/>
    </row>
    <row r="58" spans="1:11" s="170" customFormat="1" ht="21" customHeight="1">
      <c r="A58" s="403"/>
      <c r="B58" s="402" t="s">
        <v>999</v>
      </c>
      <c r="C58" s="403" t="s">
        <v>998</v>
      </c>
      <c r="D58" s="403" t="s">
        <v>614</v>
      </c>
      <c r="E58" s="402" t="s">
        <v>2883</v>
      </c>
      <c r="F58" s="402">
        <v>4</v>
      </c>
      <c r="G58" s="411">
        <v>78</v>
      </c>
      <c r="H58" s="411">
        <f t="shared" si="3"/>
        <v>312</v>
      </c>
      <c r="I58" s="337" t="s">
        <v>3093</v>
      </c>
      <c r="J58" s="337"/>
      <c r="K58" s="302"/>
    </row>
    <row r="59" spans="1:11" s="170" customFormat="1" ht="21" customHeight="1">
      <c r="A59" s="403"/>
      <c r="B59" s="402" t="s">
        <v>1718</v>
      </c>
      <c r="C59" s="403" t="s">
        <v>1512</v>
      </c>
      <c r="D59" s="403" t="s">
        <v>614</v>
      </c>
      <c r="E59" s="402" t="s">
        <v>2883</v>
      </c>
      <c r="F59" s="402">
        <v>4</v>
      </c>
      <c r="G59" s="411">
        <v>21</v>
      </c>
      <c r="H59" s="411">
        <f t="shared" si="3"/>
        <v>84</v>
      </c>
      <c r="I59" s="337" t="s">
        <v>3826</v>
      </c>
      <c r="J59" s="337"/>
      <c r="K59" s="302"/>
    </row>
    <row r="60" spans="1:11" s="170" customFormat="1" ht="21" customHeight="1">
      <c r="A60" s="403"/>
      <c r="B60" s="402" t="s">
        <v>1724</v>
      </c>
      <c r="C60" s="403" t="s">
        <v>87</v>
      </c>
      <c r="D60" s="403" t="s">
        <v>614</v>
      </c>
      <c r="E60" s="402" t="s">
        <v>2883</v>
      </c>
      <c r="F60" s="402">
        <v>4</v>
      </c>
      <c r="G60" s="411">
        <v>23</v>
      </c>
      <c r="H60" s="411">
        <f t="shared" si="3"/>
        <v>92</v>
      </c>
      <c r="I60" s="337" t="s">
        <v>3826</v>
      </c>
      <c r="J60" s="337"/>
      <c r="K60" s="302"/>
    </row>
    <row r="61" spans="1:11" s="170" customFormat="1" ht="21" customHeight="1">
      <c r="A61" s="403"/>
      <c r="B61" s="402" t="s">
        <v>1709</v>
      </c>
      <c r="C61" s="403" t="s">
        <v>1708</v>
      </c>
      <c r="D61" s="403" t="s">
        <v>614</v>
      </c>
      <c r="E61" s="402" t="s">
        <v>2883</v>
      </c>
      <c r="F61" s="402">
        <v>4</v>
      </c>
      <c r="G61" s="411">
        <v>21</v>
      </c>
      <c r="H61" s="411">
        <f t="shared" si="3"/>
        <v>84</v>
      </c>
      <c r="I61" s="337" t="s">
        <v>3826</v>
      </c>
      <c r="J61" s="337"/>
      <c r="K61" s="302"/>
    </row>
    <row r="62" spans="1:11" s="170" customFormat="1" ht="21" customHeight="1">
      <c r="A62" s="403"/>
      <c r="B62" s="402" t="s">
        <v>997</v>
      </c>
      <c r="C62" s="403" t="s">
        <v>400</v>
      </c>
      <c r="D62" s="403" t="s">
        <v>614</v>
      </c>
      <c r="E62" s="402" t="s">
        <v>2883</v>
      </c>
      <c r="F62" s="402">
        <v>4</v>
      </c>
      <c r="G62" s="411">
        <v>68</v>
      </c>
      <c r="H62" s="411">
        <f t="shared" si="3"/>
        <v>272</v>
      </c>
      <c r="I62" s="337" t="s">
        <v>3093</v>
      </c>
      <c r="J62" s="337"/>
      <c r="K62" s="302"/>
    </row>
    <row r="63" spans="1:11" s="170" customFormat="1" ht="21" customHeight="1">
      <c r="A63" s="403"/>
      <c r="B63" s="402" t="s">
        <v>1715</v>
      </c>
      <c r="C63" s="403" t="s">
        <v>1714</v>
      </c>
      <c r="D63" s="403" t="s">
        <v>614</v>
      </c>
      <c r="E63" s="402" t="s">
        <v>2883</v>
      </c>
      <c r="F63" s="402">
        <v>4</v>
      </c>
      <c r="G63" s="411">
        <v>13</v>
      </c>
      <c r="H63" s="411">
        <f t="shared" si="3"/>
        <v>52</v>
      </c>
      <c r="I63" s="337" t="s">
        <v>3827</v>
      </c>
      <c r="J63" s="337"/>
      <c r="K63" s="302"/>
    </row>
    <row r="64" spans="1:11" s="170" customFormat="1" ht="21" customHeight="1">
      <c r="A64" s="403"/>
      <c r="B64" s="402" t="s">
        <v>1722</v>
      </c>
      <c r="C64" s="403" t="s">
        <v>1721</v>
      </c>
      <c r="D64" s="403" t="s">
        <v>614</v>
      </c>
      <c r="E64" s="402" t="s">
        <v>2883</v>
      </c>
      <c r="F64" s="402">
        <v>4</v>
      </c>
      <c r="G64" s="411">
        <v>17</v>
      </c>
      <c r="H64" s="411">
        <f t="shared" si="3"/>
        <v>68</v>
      </c>
      <c r="I64" s="337" t="s">
        <v>3827</v>
      </c>
      <c r="J64" s="337"/>
      <c r="K64" s="302"/>
    </row>
    <row r="65" spans="1:11" s="170" customFormat="1" ht="21" customHeight="1">
      <c r="A65" s="403"/>
      <c r="B65" s="402" t="s">
        <v>1707</v>
      </c>
      <c r="C65" s="403" t="s">
        <v>1706</v>
      </c>
      <c r="D65" s="403" t="s">
        <v>614</v>
      </c>
      <c r="E65" s="402" t="s">
        <v>2883</v>
      </c>
      <c r="F65" s="402">
        <v>4</v>
      </c>
      <c r="G65" s="411">
        <v>10</v>
      </c>
      <c r="H65" s="411">
        <f t="shared" si="3"/>
        <v>40</v>
      </c>
      <c r="I65" s="337" t="s">
        <v>3827</v>
      </c>
      <c r="J65" s="337"/>
      <c r="K65" s="302"/>
    </row>
    <row r="66" spans="1:11" s="170" customFormat="1" ht="21" customHeight="1">
      <c r="A66" s="403"/>
      <c r="B66" s="402" t="s">
        <v>672</v>
      </c>
      <c r="C66" s="403" t="s">
        <v>649</v>
      </c>
      <c r="D66" s="403" t="s">
        <v>614</v>
      </c>
      <c r="E66" s="402" t="s">
        <v>2883</v>
      </c>
      <c r="F66" s="402">
        <v>4</v>
      </c>
      <c r="G66" s="411">
        <v>41</v>
      </c>
      <c r="H66" s="411">
        <f t="shared" si="3"/>
        <v>164</v>
      </c>
      <c r="I66" s="337" t="s">
        <v>3090</v>
      </c>
      <c r="J66" s="337"/>
      <c r="K66" s="302"/>
    </row>
    <row r="67" spans="1:11" s="170" customFormat="1" ht="21" customHeight="1">
      <c r="A67" s="403"/>
      <c r="B67" s="402" t="s">
        <v>671</v>
      </c>
      <c r="C67" s="403" t="s">
        <v>660</v>
      </c>
      <c r="D67" s="403" t="s">
        <v>276</v>
      </c>
      <c r="E67" s="402" t="s">
        <v>2883</v>
      </c>
      <c r="F67" s="402">
        <v>4</v>
      </c>
      <c r="G67" s="411">
        <f>SUM(G68:G69)</f>
        <v>36</v>
      </c>
      <c r="H67" s="411">
        <f t="shared" si="3"/>
        <v>144</v>
      </c>
      <c r="I67" s="337" t="s">
        <v>3090</v>
      </c>
      <c r="J67" s="337"/>
      <c r="K67" s="302"/>
    </row>
    <row r="68" spans="1:11" s="170" customFormat="1" ht="21" customHeight="1">
      <c r="A68" s="403"/>
      <c r="B68" s="402"/>
      <c r="C68" s="403"/>
      <c r="D68" s="403" t="s">
        <v>614</v>
      </c>
      <c r="E68" s="402" t="s">
        <v>2883</v>
      </c>
      <c r="F68" s="402">
        <v>4</v>
      </c>
      <c r="G68" s="411">
        <v>35</v>
      </c>
      <c r="H68" s="411">
        <f t="shared" si="3"/>
        <v>140</v>
      </c>
      <c r="I68" s="411"/>
      <c r="J68" s="411"/>
      <c r="K68" s="302"/>
    </row>
    <row r="69" spans="1:11" s="170" customFormat="1" ht="21" customHeight="1">
      <c r="A69" s="403"/>
      <c r="B69" s="402"/>
      <c r="C69" s="403"/>
      <c r="D69" s="403" t="s">
        <v>289</v>
      </c>
      <c r="E69" s="402"/>
      <c r="F69" s="402">
        <v>4</v>
      </c>
      <c r="G69" s="411">
        <v>1</v>
      </c>
      <c r="H69" s="411">
        <f t="shared" si="3"/>
        <v>4</v>
      </c>
      <c r="I69" s="411"/>
      <c r="J69" s="411"/>
      <c r="K69" s="302"/>
    </row>
    <row r="70" spans="1:11" s="170" customFormat="1" ht="21" customHeight="1">
      <c r="A70" s="403"/>
      <c r="B70" s="402" t="s">
        <v>1003</v>
      </c>
      <c r="C70" s="403" t="s">
        <v>1002</v>
      </c>
      <c r="D70" s="403" t="s">
        <v>614</v>
      </c>
      <c r="E70" s="402" t="s">
        <v>2883</v>
      </c>
      <c r="F70" s="402">
        <v>4</v>
      </c>
      <c r="G70" s="411">
        <v>64</v>
      </c>
      <c r="H70" s="411">
        <f t="shared" si="3"/>
        <v>256</v>
      </c>
      <c r="I70" s="337" t="s">
        <v>3093</v>
      </c>
      <c r="J70" s="337"/>
      <c r="K70" s="302"/>
    </row>
    <row r="71" spans="1:11" s="170" customFormat="1" ht="21" customHeight="1">
      <c r="A71" s="403"/>
      <c r="B71" s="402" t="s">
        <v>1720</v>
      </c>
      <c r="C71" s="403" t="s">
        <v>1719</v>
      </c>
      <c r="D71" s="403" t="s">
        <v>614</v>
      </c>
      <c r="E71" s="402" t="s">
        <v>2883</v>
      </c>
      <c r="F71" s="402">
        <v>4</v>
      </c>
      <c r="G71" s="411">
        <v>39</v>
      </c>
      <c r="H71" s="411">
        <f t="shared" si="3"/>
        <v>156</v>
      </c>
      <c r="I71" s="337" t="s">
        <v>3828</v>
      </c>
      <c r="J71" s="337"/>
      <c r="K71" s="302"/>
    </row>
    <row r="72" spans="1:11" s="170" customFormat="1" ht="21" customHeight="1">
      <c r="A72" s="403"/>
      <c r="B72" s="402" t="s">
        <v>2677</v>
      </c>
      <c r="C72" s="403" t="s">
        <v>2676</v>
      </c>
      <c r="D72" s="403" t="s">
        <v>614</v>
      </c>
      <c r="E72" s="402" t="s">
        <v>2883</v>
      </c>
      <c r="F72" s="402">
        <v>4</v>
      </c>
      <c r="G72" s="411">
        <v>33</v>
      </c>
      <c r="H72" s="411">
        <f t="shared" si="3"/>
        <v>132</v>
      </c>
      <c r="I72" s="337" t="s">
        <v>3828</v>
      </c>
      <c r="J72" s="337"/>
      <c r="K72" s="302"/>
    </row>
    <row r="73" spans="1:11" s="170" customFormat="1" ht="21" customHeight="1">
      <c r="A73" s="403"/>
      <c r="B73" s="402" t="s">
        <v>1726</v>
      </c>
      <c r="C73" s="403" t="s">
        <v>1725</v>
      </c>
      <c r="D73" s="403" t="s">
        <v>614</v>
      </c>
      <c r="E73" s="402" t="s">
        <v>2883</v>
      </c>
      <c r="F73" s="402">
        <v>4</v>
      </c>
      <c r="G73" s="411">
        <v>42</v>
      </c>
      <c r="H73" s="411">
        <f t="shared" si="3"/>
        <v>168</v>
      </c>
      <c r="I73" s="337" t="s">
        <v>3828</v>
      </c>
      <c r="J73" s="337"/>
      <c r="K73" s="302"/>
    </row>
    <row r="74" spans="1:11" s="170" customFormat="1" ht="21" customHeight="1">
      <c r="A74" s="403"/>
      <c r="B74" s="402" t="s">
        <v>670</v>
      </c>
      <c r="C74" s="403" t="s">
        <v>659</v>
      </c>
      <c r="D74" s="403" t="s">
        <v>276</v>
      </c>
      <c r="E74" s="402" t="s">
        <v>2883</v>
      </c>
      <c r="F74" s="402">
        <v>4</v>
      </c>
      <c r="G74" s="411">
        <f>SUM(G75:G76)</f>
        <v>190</v>
      </c>
      <c r="H74" s="411">
        <f t="shared" si="3"/>
        <v>760</v>
      </c>
      <c r="I74" s="337" t="s">
        <v>3090</v>
      </c>
      <c r="J74" s="337"/>
      <c r="K74" s="302"/>
    </row>
    <row r="75" spans="1:11" s="170" customFormat="1" ht="21" customHeight="1">
      <c r="A75" s="403"/>
      <c r="B75" s="402"/>
      <c r="C75" s="403"/>
      <c r="D75" s="403" t="s">
        <v>614</v>
      </c>
      <c r="E75" s="402"/>
      <c r="F75" s="402">
        <v>4</v>
      </c>
      <c r="G75" s="411">
        <v>184</v>
      </c>
      <c r="H75" s="411">
        <f t="shared" si="3"/>
        <v>736</v>
      </c>
      <c r="I75" s="411"/>
      <c r="J75" s="411"/>
      <c r="K75" s="302"/>
    </row>
    <row r="76" spans="1:11" s="170" customFormat="1" ht="21" customHeight="1">
      <c r="A76" s="403"/>
      <c r="B76" s="402"/>
      <c r="C76" s="403"/>
      <c r="D76" s="403" t="s">
        <v>289</v>
      </c>
      <c r="E76" s="402"/>
      <c r="F76" s="402">
        <v>4</v>
      </c>
      <c r="G76" s="411">
        <v>6</v>
      </c>
      <c r="H76" s="411">
        <f t="shared" si="3"/>
        <v>24</v>
      </c>
      <c r="I76" s="411"/>
      <c r="J76" s="411"/>
      <c r="K76" s="302"/>
    </row>
    <row r="77" spans="1:11" s="170" customFormat="1" ht="21" customHeight="1">
      <c r="A77" s="403"/>
      <c r="B77" s="402" t="s">
        <v>906</v>
      </c>
      <c r="C77" s="403" t="s">
        <v>621</v>
      </c>
      <c r="D77" s="403" t="s">
        <v>614</v>
      </c>
      <c r="E77" s="402" t="s">
        <v>2883</v>
      </c>
      <c r="F77" s="402">
        <v>4</v>
      </c>
      <c r="G77" s="411">
        <v>78</v>
      </c>
      <c r="H77" s="411">
        <f t="shared" si="3"/>
        <v>312</v>
      </c>
      <c r="I77" s="337" t="s">
        <v>3093</v>
      </c>
      <c r="J77" s="337"/>
      <c r="K77" s="302"/>
    </row>
    <row r="78" spans="1:11" s="170" customFormat="1" ht="21" customHeight="1">
      <c r="A78" s="403"/>
      <c r="B78" s="402" t="s">
        <v>2679</v>
      </c>
      <c r="C78" s="403" t="s">
        <v>2678</v>
      </c>
      <c r="D78" s="403" t="s">
        <v>614</v>
      </c>
      <c r="E78" s="402" t="s">
        <v>2883</v>
      </c>
      <c r="F78" s="402">
        <v>4</v>
      </c>
      <c r="G78" s="411">
        <v>19</v>
      </c>
      <c r="H78" s="411">
        <f t="shared" si="3"/>
        <v>76</v>
      </c>
      <c r="I78" s="337" t="s">
        <v>3829</v>
      </c>
      <c r="J78" s="337"/>
      <c r="K78" s="302"/>
    </row>
    <row r="79" spans="1:11" s="170" customFormat="1" ht="21" customHeight="1">
      <c r="A79" s="403"/>
      <c r="B79" s="402" t="s">
        <v>1717</v>
      </c>
      <c r="C79" s="403" t="s">
        <v>1716</v>
      </c>
      <c r="D79" s="403" t="s">
        <v>614</v>
      </c>
      <c r="E79" s="402" t="s">
        <v>2883</v>
      </c>
      <c r="F79" s="402">
        <v>4</v>
      </c>
      <c r="G79" s="411">
        <v>16</v>
      </c>
      <c r="H79" s="411">
        <f t="shared" si="3"/>
        <v>64</v>
      </c>
      <c r="I79" s="337" t="s">
        <v>3829</v>
      </c>
      <c r="J79" s="337"/>
      <c r="K79" s="302"/>
    </row>
    <row r="80" spans="1:11" s="125" customFormat="1" ht="21" customHeight="1">
      <c r="A80" s="408"/>
      <c r="B80" s="409" t="s">
        <v>2573</v>
      </c>
      <c r="C80" s="408" t="s">
        <v>2574</v>
      </c>
      <c r="D80" s="408" t="s">
        <v>614</v>
      </c>
      <c r="E80" s="409" t="s">
        <v>2884</v>
      </c>
      <c r="F80" s="409">
        <v>2</v>
      </c>
      <c r="G80" s="412">
        <v>1</v>
      </c>
      <c r="H80" s="412">
        <f t="shared" si="3"/>
        <v>2</v>
      </c>
      <c r="I80" s="412"/>
      <c r="J80" s="412"/>
      <c r="K80" s="303"/>
    </row>
    <row r="81" spans="1:11" s="53" customFormat="1" ht="21" customHeight="1">
      <c r="A81" s="50" t="s">
        <v>566</v>
      </c>
      <c r="B81" s="50"/>
      <c r="C81" s="50" t="s">
        <v>276</v>
      </c>
      <c r="D81" s="50" t="s">
        <v>276</v>
      </c>
      <c r="E81" s="50"/>
      <c r="F81" s="56">
        <f>SUM(F82)</f>
        <v>92</v>
      </c>
      <c r="G81" s="64">
        <f>SUM(G84,G87,G90,G93,G96:G97,G100,G103,G106,G109,G112,G115,G118:G121,G124,G127,G130,G133,G136:G137)</f>
        <v>1048</v>
      </c>
      <c r="H81" s="64">
        <f>SUM(H84,H87,H90,H93,H96:H97,H100,H103,H106,H109,H112,H115,H118:H121,H124,H127,H130,H133,H136:H137)</f>
        <v>4608</v>
      </c>
      <c r="I81" s="64"/>
      <c r="J81" s="64"/>
      <c r="K81" s="305"/>
    </row>
    <row r="82" spans="1:11" s="53" customFormat="1" ht="21" customHeight="1">
      <c r="A82" s="50" t="s">
        <v>567</v>
      </c>
      <c r="B82" s="50"/>
      <c r="C82" s="50" t="s">
        <v>614</v>
      </c>
      <c r="D82" s="50" t="s">
        <v>614</v>
      </c>
      <c r="E82" s="50"/>
      <c r="F82" s="64">
        <f>SUM(F85,F87,F91,F94,F96,F98,F101,F103,F107,F109,F113,F116,F118:F119,F122,F125,F128,F131,F134,F136:F137)</f>
        <v>92</v>
      </c>
      <c r="G82" s="64">
        <f>SUM(G85,G88,G91,G94,G96,G98,G101,G104,G107,G110,G113,G116,G118,G119,G122,G125,G128,G131,G134,G136:G137)</f>
        <v>924</v>
      </c>
      <c r="H82" s="64">
        <f>SUM(H85,H88,H91,H94,H96,H98,H101,H104,H107,H110,H113,H116,H118,H119,H122,H125,H128,H131,H134,H136:H137)</f>
        <v>4122</v>
      </c>
      <c r="I82" s="64"/>
      <c r="J82" s="64"/>
      <c r="K82" s="305"/>
    </row>
    <row r="83" spans="1:11" s="53" customFormat="1" ht="21" customHeight="1">
      <c r="A83" s="50"/>
      <c r="B83" s="50"/>
      <c r="C83" s="50" t="s">
        <v>289</v>
      </c>
      <c r="D83" s="50" t="s">
        <v>287</v>
      </c>
      <c r="E83" s="50"/>
      <c r="F83" s="56"/>
      <c r="G83" s="64">
        <f>SUM(G86,G89,G92,G95,G99,G102,G105,G108,G111,G114,G117,G123,G126,G129,G132,G135)</f>
        <v>124</v>
      </c>
      <c r="H83" s="64">
        <f>SUM(H86,H89,H92,H95,H99,H102,H105,H108,H111,H114,H117,H123,H126,H129,H132,H135)</f>
        <v>486</v>
      </c>
      <c r="I83" s="64"/>
      <c r="J83" s="64"/>
      <c r="K83" s="305"/>
    </row>
    <row r="84" spans="1:11" s="170" customFormat="1" ht="21" customHeight="1">
      <c r="A84" s="403"/>
      <c r="B84" s="402" t="s">
        <v>3573</v>
      </c>
      <c r="C84" s="403" t="s">
        <v>911</v>
      </c>
      <c r="D84" s="403" t="s">
        <v>276</v>
      </c>
      <c r="E84" s="402" t="s">
        <v>2960</v>
      </c>
      <c r="F84" s="402">
        <v>4</v>
      </c>
      <c r="G84" s="411">
        <f>SUM(G85:G86)</f>
        <v>91</v>
      </c>
      <c r="H84" s="411">
        <f aca="true" t="shared" si="4" ref="H84:H118">SUM(F84*G84)</f>
        <v>364</v>
      </c>
      <c r="I84" s="391" t="s">
        <v>3830</v>
      </c>
      <c r="J84" s="391"/>
      <c r="K84" s="302"/>
    </row>
    <row r="85" spans="1:11" s="170" customFormat="1" ht="21" customHeight="1">
      <c r="A85" s="403"/>
      <c r="B85" s="402"/>
      <c r="C85" s="403"/>
      <c r="D85" s="403" t="s">
        <v>614</v>
      </c>
      <c r="E85" s="402" t="s">
        <v>2960</v>
      </c>
      <c r="F85" s="402">
        <v>4</v>
      </c>
      <c r="G85" s="411">
        <v>90</v>
      </c>
      <c r="H85" s="411">
        <f t="shared" si="4"/>
        <v>360</v>
      </c>
      <c r="I85" s="414" t="s">
        <v>3831</v>
      </c>
      <c r="J85" s="414"/>
      <c r="K85" s="302"/>
    </row>
    <row r="86" spans="1:11" s="170" customFormat="1" ht="21" customHeight="1">
      <c r="A86" s="403"/>
      <c r="B86" s="402"/>
      <c r="C86" s="403"/>
      <c r="D86" s="403" t="s">
        <v>289</v>
      </c>
      <c r="E86" s="402"/>
      <c r="F86" s="402">
        <v>4</v>
      </c>
      <c r="G86" s="411">
        <v>1</v>
      </c>
      <c r="H86" s="411">
        <f t="shared" si="4"/>
        <v>4</v>
      </c>
      <c r="I86" s="414"/>
      <c r="J86" s="414"/>
      <c r="K86" s="302"/>
    </row>
    <row r="87" spans="1:11" s="170" customFormat="1" ht="21" customHeight="1">
      <c r="A87" s="403"/>
      <c r="B87" s="402" t="s">
        <v>3572</v>
      </c>
      <c r="C87" s="403" t="s">
        <v>3571</v>
      </c>
      <c r="D87" s="403" t="s">
        <v>276</v>
      </c>
      <c r="E87" s="402" t="s">
        <v>2960</v>
      </c>
      <c r="F87" s="402">
        <v>4</v>
      </c>
      <c r="G87" s="411">
        <f>SUM(G88:G89)</f>
        <v>91</v>
      </c>
      <c r="H87" s="411">
        <f t="shared" si="4"/>
        <v>364</v>
      </c>
      <c r="I87" s="391" t="s">
        <v>3832</v>
      </c>
      <c r="J87" s="391"/>
      <c r="K87" s="302"/>
    </row>
    <row r="88" spans="1:11" s="170" customFormat="1" ht="21" customHeight="1">
      <c r="A88" s="403"/>
      <c r="B88" s="402"/>
      <c r="C88" s="403"/>
      <c r="D88" s="403" t="s">
        <v>614</v>
      </c>
      <c r="E88" s="402" t="s">
        <v>2960</v>
      </c>
      <c r="F88" s="402">
        <v>4</v>
      </c>
      <c r="G88" s="411">
        <v>90</v>
      </c>
      <c r="H88" s="411">
        <f>SUM(F88*G88)</f>
        <v>360</v>
      </c>
      <c r="I88" s="414" t="s">
        <v>3833</v>
      </c>
      <c r="J88" s="414"/>
      <c r="K88" s="302"/>
    </row>
    <row r="89" spans="1:11" s="170" customFormat="1" ht="21" customHeight="1">
      <c r="A89" s="403"/>
      <c r="B89" s="402"/>
      <c r="C89" s="403"/>
      <c r="D89" s="403" t="s">
        <v>289</v>
      </c>
      <c r="E89" s="402"/>
      <c r="F89" s="402">
        <v>4</v>
      </c>
      <c r="G89" s="411">
        <v>1</v>
      </c>
      <c r="H89" s="411">
        <f>SUM(F89*G89)</f>
        <v>4</v>
      </c>
      <c r="I89" s="414"/>
      <c r="J89" s="414"/>
      <c r="K89" s="302"/>
    </row>
    <row r="90" spans="1:11" s="170" customFormat="1" ht="21" customHeight="1">
      <c r="A90" s="403"/>
      <c r="B90" s="402" t="s">
        <v>3570</v>
      </c>
      <c r="C90" s="403" t="s">
        <v>3569</v>
      </c>
      <c r="D90" s="403" t="s">
        <v>276</v>
      </c>
      <c r="E90" s="402" t="s">
        <v>3035</v>
      </c>
      <c r="F90" s="402">
        <v>2</v>
      </c>
      <c r="G90" s="411">
        <f>SUM(G91:G92)</f>
        <v>91</v>
      </c>
      <c r="H90" s="411">
        <f t="shared" si="4"/>
        <v>182</v>
      </c>
      <c r="I90" s="391" t="s">
        <v>3832</v>
      </c>
      <c r="J90" s="391"/>
      <c r="K90" s="302"/>
    </row>
    <row r="91" spans="1:11" s="170" customFormat="1" ht="21" customHeight="1">
      <c r="A91" s="403"/>
      <c r="B91" s="402"/>
      <c r="C91" s="403"/>
      <c r="D91" s="403" t="s">
        <v>614</v>
      </c>
      <c r="E91" s="402" t="s">
        <v>3035</v>
      </c>
      <c r="F91" s="402">
        <v>2</v>
      </c>
      <c r="G91" s="411">
        <v>90</v>
      </c>
      <c r="H91" s="411">
        <f t="shared" si="4"/>
        <v>180</v>
      </c>
      <c r="I91" s="415" t="s">
        <v>3833</v>
      </c>
      <c r="J91" s="415"/>
      <c r="K91" s="302"/>
    </row>
    <row r="92" spans="1:11" s="170" customFormat="1" ht="21" customHeight="1">
      <c r="A92" s="403"/>
      <c r="B92" s="402"/>
      <c r="C92" s="403"/>
      <c r="D92" s="403" t="s">
        <v>289</v>
      </c>
      <c r="E92" s="402"/>
      <c r="F92" s="402">
        <v>2</v>
      </c>
      <c r="G92" s="411">
        <v>1</v>
      </c>
      <c r="H92" s="411">
        <f t="shared" si="4"/>
        <v>2</v>
      </c>
      <c r="I92" s="411"/>
      <c r="J92" s="411"/>
      <c r="K92" s="302"/>
    </row>
    <row r="93" spans="1:11" s="170" customFormat="1" ht="21" customHeight="1">
      <c r="A93" s="403"/>
      <c r="B93" s="402" t="s">
        <v>1016</v>
      </c>
      <c r="C93" s="403" t="s">
        <v>1015</v>
      </c>
      <c r="D93" s="403" t="s">
        <v>276</v>
      </c>
      <c r="E93" s="402" t="s">
        <v>2883</v>
      </c>
      <c r="F93" s="402">
        <v>4</v>
      </c>
      <c r="G93" s="411">
        <f>SUM(G94:G95)</f>
        <v>88</v>
      </c>
      <c r="H93" s="411">
        <f t="shared" si="4"/>
        <v>352</v>
      </c>
      <c r="I93" s="337" t="s">
        <v>3104</v>
      </c>
      <c r="J93" s="337"/>
      <c r="K93" s="302"/>
    </row>
    <row r="94" spans="1:11" s="170" customFormat="1" ht="21" customHeight="1">
      <c r="A94" s="403"/>
      <c r="B94" s="402"/>
      <c r="C94" s="403"/>
      <c r="D94" s="403" t="s">
        <v>614</v>
      </c>
      <c r="E94" s="402" t="s">
        <v>2883</v>
      </c>
      <c r="F94" s="402">
        <v>4</v>
      </c>
      <c r="G94" s="411">
        <v>83</v>
      </c>
      <c r="H94" s="411">
        <f t="shared" si="4"/>
        <v>332</v>
      </c>
      <c r="I94" s="411"/>
      <c r="J94" s="411"/>
      <c r="K94" s="302"/>
    </row>
    <row r="95" spans="1:11" s="170" customFormat="1" ht="21" customHeight="1">
      <c r="A95" s="403"/>
      <c r="B95" s="402"/>
      <c r="C95" s="403"/>
      <c r="D95" s="403" t="s">
        <v>289</v>
      </c>
      <c r="E95" s="402"/>
      <c r="F95" s="402">
        <v>4</v>
      </c>
      <c r="G95" s="411">
        <v>5</v>
      </c>
      <c r="H95" s="411">
        <f t="shared" si="4"/>
        <v>20</v>
      </c>
      <c r="I95" s="411"/>
      <c r="J95" s="411"/>
      <c r="K95" s="302"/>
    </row>
    <row r="96" spans="1:11" s="170" customFormat="1" ht="21" customHeight="1">
      <c r="A96" s="403"/>
      <c r="B96" s="402" t="s">
        <v>1739</v>
      </c>
      <c r="C96" s="403" t="s">
        <v>1738</v>
      </c>
      <c r="D96" s="403" t="s">
        <v>614</v>
      </c>
      <c r="E96" s="402" t="s">
        <v>3132</v>
      </c>
      <c r="F96" s="402">
        <v>4</v>
      </c>
      <c r="G96" s="411">
        <v>17</v>
      </c>
      <c r="H96" s="411">
        <f t="shared" si="4"/>
        <v>68</v>
      </c>
      <c r="I96" s="337" t="s">
        <v>3493</v>
      </c>
      <c r="J96" s="337"/>
      <c r="K96" s="302"/>
    </row>
    <row r="97" spans="1:11" s="170" customFormat="1" ht="21" customHeight="1">
      <c r="A97" s="403"/>
      <c r="B97" s="402" t="s">
        <v>1742</v>
      </c>
      <c r="C97" s="403" t="s">
        <v>1741</v>
      </c>
      <c r="D97" s="403" t="s">
        <v>276</v>
      </c>
      <c r="E97" s="402" t="s">
        <v>2883</v>
      </c>
      <c r="F97" s="402">
        <v>4</v>
      </c>
      <c r="G97" s="411">
        <f>SUM(G98:G99)</f>
        <v>105</v>
      </c>
      <c r="H97" s="411">
        <f t="shared" si="4"/>
        <v>420</v>
      </c>
      <c r="I97" s="337" t="s">
        <v>3494</v>
      </c>
      <c r="J97" s="337"/>
      <c r="K97" s="302"/>
    </row>
    <row r="98" spans="1:11" s="170" customFormat="1" ht="21" customHeight="1">
      <c r="A98" s="403"/>
      <c r="B98" s="402"/>
      <c r="C98" s="403"/>
      <c r="D98" s="403" t="s">
        <v>614</v>
      </c>
      <c r="E98" s="402" t="s">
        <v>2883</v>
      </c>
      <c r="F98" s="402">
        <v>4</v>
      </c>
      <c r="G98" s="411">
        <v>23</v>
      </c>
      <c r="H98" s="411">
        <f t="shared" si="4"/>
        <v>92</v>
      </c>
      <c r="I98" s="411"/>
      <c r="J98" s="411"/>
      <c r="K98" s="302"/>
    </row>
    <row r="99" spans="1:11" s="170" customFormat="1" ht="21" customHeight="1">
      <c r="A99" s="403"/>
      <c r="B99" s="402"/>
      <c r="C99" s="403"/>
      <c r="D99" s="403" t="s">
        <v>289</v>
      </c>
      <c r="E99" s="402"/>
      <c r="F99" s="402">
        <v>4</v>
      </c>
      <c r="G99" s="411">
        <v>82</v>
      </c>
      <c r="H99" s="411">
        <f t="shared" si="4"/>
        <v>328</v>
      </c>
      <c r="I99" s="411"/>
      <c r="J99" s="411"/>
      <c r="K99" s="302"/>
    </row>
    <row r="100" spans="1:11" s="170" customFormat="1" ht="21" customHeight="1">
      <c r="A100" s="403"/>
      <c r="B100" s="402" t="s">
        <v>1011</v>
      </c>
      <c r="C100" s="403" t="s">
        <v>1010</v>
      </c>
      <c r="D100" s="403" t="s">
        <v>276</v>
      </c>
      <c r="E100" s="402" t="s">
        <v>3132</v>
      </c>
      <c r="F100" s="402">
        <v>4</v>
      </c>
      <c r="G100" s="411">
        <f>SUM(G101:G102)</f>
        <v>33</v>
      </c>
      <c r="H100" s="411">
        <f t="shared" si="4"/>
        <v>132</v>
      </c>
      <c r="I100" s="337" t="s">
        <v>3496</v>
      </c>
      <c r="J100" s="337"/>
      <c r="K100" s="302"/>
    </row>
    <row r="101" spans="1:11" s="170" customFormat="1" ht="21" customHeight="1">
      <c r="A101" s="403"/>
      <c r="B101" s="402"/>
      <c r="C101" s="403"/>
      <c r="D101" s="403" t="s">
        <v>614</v>
      </c>
      <c r="E101" s="402" t="s">
        <v>3132</v>
      </c>
      <c r="F101" s="402">
        <v>4</v>
      </c>
      <c r="G101" s="411">
        <v>31</v>
      </c>
      <c r="H101" s="411">
        <f t="shared" si="4"/>
        <v>124</v>
      </c>
      <c r="I101" s="411"/>
      <c r="J101" s="411"/>
      <c r="K101" s="302"/>
    </row>
    <row r="102" spans="1:11" s="170" customFormat="1" ht="21" customHeight="1">
      <c r="A102" s="403"/>
      <c r="B102" s="402"/>
      <c r="C102" s="403"/>
      <c r="D102" s="403" t="s">
        <v>289</v>
      </c>
      <c r="E102" s="402"/>
      <c r="F102" s="402">
        <v>4</v>
      </c>
      <c r="G102" s="411">
        <v>2</v>
      </c>
      <c r="H102" s="411">
        <f t="shared" si="4"/>
        <v>8</v>
      </c>
      <c r="I102" s="411"/>
      <c r="J102" s="411"/>
      <c r="K102" s="302"/>
    </row>
    <row r="103" spans="1:11" s="170" customFormat="1" ht="21" customHeight="1">
      <c r="A103" s="403"/>
      <c r="B103" s="402" t="s">
        <v>1737</v>
      </c>
      <c r="C103" s="403" t="s">
        <v>1736</v>
      </c>
      <c r="D103" s="403" t="s">
        <v>276</v>
      </c>
      <c r="E103" s="402" t="s">
        <v>3164</v>
      </c>
      <c r="F103" s="402">
        <v>4</v>
      </c>
      <c r="G103" s="411">
        <f>SUM(G104:G105)</f>
        <v>35</v>
      </c>
      <c r="H103" s="411">
        <f t="shared" si="4"/>
        <v>140</v>
      </c>
      <c r="I103" s="337" t="s">
        <v>3496</v>
      </c>
      <c r="J103" s="337"/>
      <c r="K103" s="302"/>
    </row>
    <row r="104" spans="1:11" s="170" customFormat="1" ht="21" customHeight="1">
      <c r="A104" s="403"/>
      <c r="B104" s="402"/>
      <c r="C104" s="403"/>
      <c r="D104" s="403" t="s">
        <v>614</v>
      </c>
      <c r="E104" s="402" t="s">
        <v>3164</v>
      </c>
      <c r="F104" s="402">
        <v>4</v>
      </c>
      <c r="G104" s="411">
        <v>34</v>
      </c>
      <c r="H104" s="411">
        <f>SUM(F104*G104)</f>
        <v>136</v>
      </c>
      <c r="I104" s="411"/>
      <c r="J104" s="411"/>
      <c r="K104" s="302"/>
    </row>
    <row r="105" spans="1:11" s="170" customFormat="1" ht="21" customHeight="1">
      <c r="A105" s="403"/>
      <c r="B105" s="402"/>
      <c r="C105" s="403"/>
      <c r="D105" s="403" t="s">
        <v>289</v>
      </c>
      <c r="E105" s="402"/>
      <c r="F105" s="402">
        <v>4</v>
      </c>
      <c r="G105" s="411">
        <v>1</v>
      </c>
      <c r="H105" s="411">
        <f>SUM(F105*G105)</f>
        <v>4</v>
      </c>
      <c r="I105" s="411"/>
      <c r="J105" s="411"/>
      <c r="K105" s="302"/>
    </row>
    <row r="106" spans="1:11" s="170" customFormat="1" ht="21" customHeight="1">
      <c r="A106" s="403"/>
      <c r="B106" s="402" t="s">
        <v>1744</v>
      </c>
      <c r="C106" s="403" t="s">
        <v>1743</v>
      </c>
      <c r="D106" s="403" t="s">
        <v>276</v>
      </c>
      <c r="E106" s="402" t="s">
        <v>2883</v>
      </c>
      <c r="F106" s="402">
        <v>4</v>
      </c>
      <c r="G106" s="411">
        <f>SUM(G107:G108)</f>
        <v>100</v>
      </c>
      <c r="H106" s="411">
        <f t="shared" si="4"/>
        <v>400</v>
      </c>
      <c r="I106" s="337" t="s">
        <v>3498</v>
      </c>
      <c r="J106" s="337"/>
      <c r="K106" s="302"/>
    </row>
    <row r="107" spans="1:11" s="170" customFormat="1" ht="21" customHeight="1">
      <c r="A107" s="403"/>
      <c r="B107" s="402"/>
      <c r="C107" s="403"/>
      <c r="D107" s="403" t="s">
        <v>614</v>
      </c>
      <c r="E107" s="402" t="s">
        <v>2883</v>
      </c>
      <c r="F107" s="402">
        <v>4</v>
      </c>
      <c r="G107" s="411">
        <v>98</v>
      </c>
      <c r="H107" s="411">
        <f t="shared" si="4"/>
        <v>392</v>
      </c>
      <c r="I107" s="411"/>
      <c r="J107" s="411"/>
      <c r="K107" s="302"/>
    </row>
    <row r="108" spans="1:11" s="170" customFormat="1" ht="21" customHeight="1">
      <c r="A108" s="403"/>
      <c r="B108" s="402"/>
      <c r="C108" s="403"/>
      <c r="D108" s="403" t="s">
        <v>289</v>
      </c>
      <c r="E108" s="402"/>
      <c r="F108" s="402">
        <v>4</v>
      </c>
      <c r="G108" s="411">
        <v>2</v>
      </c>
      <c r="H108" s="411">
        <f t="shared" si="4"/>
        <v>8</v>
      </c>
      <c r="I108" s="411"/>
      <c r="J108" s="411"/>
      <c r="K108" s="302"/>
    </row>
    <row r="109" spans="1:11" s="170" customFormat="1" ht="21" customHeight="1">
      <c r="A109" s="403"/>
      <c r="B109" s="402" t="s">
        <v>1750</v>
      </c>
      <c r="C109" s="403" t="s">
        <v>1749</v>
      </c>
      <c r="D109" s="403" t="s">
        <v>276</v>
      </c>
      <c r="E109" s="402" t="s">
        <v>2883</v>
      </c>
      <c r="F109" s="402">
        <v>4</v>
      </c>
      <c r="G109" s="411">
        <f>SUM(G110:G111)</f>
        <v>99</v>
      </c>
      <c r="H109" s="411">
        <f t="shared" si="4"/>
        <v>396</v>
      </c>
      <c r="I109" s="337" t="s">
        <v>3104</v>
      </c>
      <c r="J109" s="337"/>
      <c r="K109" s="302"/>
    </row>
    <row r="110" spans="1:11" s="170" customFormat="1" ht="21" customHeight="1">
      <c r="A110" s="403"/>
      <c r="B110" s="402"/>
      <c r="C110" s="403"/>
      <c r="D110" s="403" t="s">
        <v>614</v>
      </c>
      <c r="E110" s="402" t="s">
        <v>2883</v>
      </c>
      <c r="F110" s="402">
        <v>4</v>
      </c>
      <c r="G110" s="411">
        <v>97</v>
      </c>
      <c r="H110" s="411">
        <f>SUM(F110*G110)</f>
        <v>388</v>
      </c>
      <c r="I110" s="411"/>
      <c r="J110" s="411"/>
      <c r="K110" s="302"/>
    </row>
    <row r="111" spans="1:11" s="170" customFormat="1" ht="21" customHeight="1">
      <c r="A111" s="403"/>
      <c r="B111" s="402"/>
      <c r="C111" s="403"/>
      <c r="D111" s="403" t="s">
        <v>289</v>
      </c>
      <c r="E111" s="402"/>
      <c r="F111" s="402">
        <v>4</v>
      </c>
      <c r="G111" s="411">
        <v>2</v>
      </c>
      <c r="H111" s="411">
        <f>SUM(F111*G111)</f>
        <v>8</v>
      </c>
      <c r="I111" s="411"/>
      <c r="J111" s="411"/>
      <c r="K111" s="302"/>
    </row>
    <row r="112" spans="1:11" s="170" customFormat="1" ht="21" customHeight="1">
      <c r="A112" s="403"/>
      <c r="B112" s="402" t="s">
        <v>1009</v>
      </c>
      <c r="C112" s="403" t="s">
        <v>1008</v>
      </c>
      <c r="D112" s="403" t="s">
        <v>276</v>
      </c>
      <c r="E112" s="402" t="s">
        <v>2884</v>
      </c>
      <c r="F112" s="402">
        <v>2</v>
      </c>
      <c r="G112" s="411">
        <f>SUM(G113:G114)</f>
        <v>23</v>
      </c>
      <c r="H112" s="411">
        <f t="shared" si="4"/>
        <v>46</v>
      </c>
      <c r="I112" s="337" t="s">
        <v>3104</v>
      </c>
      <c r="J112" s="337"/>
      <c r="K112" s="302"/>
    </row>
    <row r="113" spans="1:11" s="170" customFormat="1" ht="21" customHeight="1">
      <c r="A113" s="403"/>
      <c r="B113" s="402"/>
      <c r="C113" s="403"/>
      <c r="D113" s="403" t="s">
        <v>614</v>
      </c>
      <c r="E113" s="402" t="s">
        <v>2884</v>
      </c>
      <c r="F113" s="402">
        <v>2</v>
      </c>
      <c r="G113" s="411">
        <v>18</v>
      </c>
      <c r="H113" s="411">
        <f t="shared" si="4"/>
        <v>36</v>
      </c>
      <c r="I113" s="411"/>
      <c r="J113" s="411"/>
      <c r="K113" s="302"/>
    </row>
    <row r="114" spans="1:11" s="170" customFormat="1" ht="21" customHeight="1">
      <c r="A114" s="403"/>
      <c r="B114" s="402"/>
      <c r="C114" s="403"/>
      <c r="D114" s="403" t="s">
        <v>289</v>
      </c>
      <c r="E114" s="402"/>
      <c r="F114" s="402">
        <v>2</v>
      </c>
      <c r="G114" s="411">
        <v>5</v>
      </c>
      <c r="H114" s="411">
        <f t="shared" si="4"/>
        <v>10</v>
      </c>
      <c r="I114" s="411"/>
      <c r="J114" s="411"/>
      <c r="K114" s="302"/>
    </row>
    <row r="115" spans="1:11" s="170" customFormat="1" ht="21" customHeight="1">
      <c r="A115" s="403"/>
      <c r="B115" s="402" t="s">
        <v>1748</v>
      </c>
      <c r="C115" s="403" t="s">
        <v>1747</v>
      </c>
      <c r="D115" s="403" t="s">
        <v>276</v>
      </c>
      <c r="E115" s="402" t="s">
        <v>3132</v>
      </c>
      <c r="F115" s="402">
        <v>4</v>
      </c>
      <c r="G115" s="411">
        <f>SUM(G116:G117)</f>
        <v>16</v>
      </c>
      <c r="H115" s="411">
        <f t="shared" si="4"/>
        <v>64</v>
      </c>
      <c r="I115" s="337" t="s">
        <v>3493</v>
      </c>
      <c r="J115" s="337"/>
      <c r="K115" s="302"/>
    </row>
    <row r="116" spans="1:11" s="170" customFormat="1" ht="21" customHeight="1">
      <c r="A116" s="403"/>
      <c r="B116" s="402"/>
      <c r="C116" s="403"/>
      <c r="D116" s="403" t="s">
        <v>614</v>
      </c>
      <c r="E116" s="402" t="s">
        <v>3132</v>
      </c>
      <c r="F116" s="402">
        <v>4</v>
      </c>
      <c r="G116" s="411">
        <v>14</v>
      </c>
      <c r="H116" s="411">
        <f t="shared" si="4"/>
        <v>56</v>
      </c>
      <c r="I116" s="411"/>
      <c r="J116" s="411"/>
      <c r="K116" s="302"/>
    </row>
    <row r="117" spans="1:11" s="170" customFormat="1" ht="21" customHeight="1">
      <c r="A117" s="403"/>
      <c r="B117" s="402"/>
      <c r="C117" s="403"/>
      <c r="D117" s="403" t="s">
        <v>289</v>
      </c>
      <c r="E117" s="402"/>
      <c r="F117" s="402">
        <v>4</v>
      </c>
      <c r="G117" s="411">
        <v>2</v>
      </c>
      <c r="H117" s="411">
        <f t="shared" si="4"/>
        <v>8</v>
      </c>
      <c r="I117" s="411"/>
      <c r="J117" s="411"/>
      <c r="K117" s="302"/>
    </row>
    <row r="118" spans="1:11" s="170" customFormat="1" ht="21" customHeight="1">
      <c r="A118" s="403"/>
      <c r="B118" s="402" t="s">
        <v>2353</v>
      </c>
      <c r="C118" s="403" t="s">
        <v>2352</v>
      </c>
      <c r="D118" s="403" t="s">
        <v>614</v>
      </c>
      <c r="E118" s="402" t="s">
        <v>3132</v>
      </c>
      <c r="F118" s="402">
        <v>4</v>
      </c>
      <c r="G118" s="411">
        <v>12</v>
      </c>
      <c r="H118" s="411">
        <f t="shared" si="4"/>
        <v>48</v>
      </c>
      <c r="I118" s="337" t="s">
        <v>3494</v>
      </c>
      <c r="J118" s="337"/>
      <c r="K118" s="302"/>
    </row>
    <row r="119" spans="1:11" s="170" customFormat="1" ht="21" customHeight="1">
      <c r="A119" s="403"/>
      <c r="B119" s="402" t="s">
        <v>2351</v>
      </c>
      <c r="C119" s="403" t="s">
        <v>3822</v>
      </c>
      <c r="D119" s="403" t="s">
        <v>614</v>
      </c>
      <c r="E119" s="402" t="s">
        <v>2884</v>
      </c>
      <c r="F119" s="402">
        <v>2</v>
      </c>
      <c r="G119" s="411">
        <v>12</v>
      </c>
      <c r="H119" s="411">
        <f aca="true" t="shared" si="5" ref="H119:H137">SUM(F119*G119)</f>
        <v>24</v>
      </c>
      <c r="I119" s="337" t="s">
        <v>3494</v>
      </c>
      <c r="J119" s="337"/>
      <c r="K119" s="302"/>
    </row>
    <row r="120" spans="1:11" s="170" customFormat="1" ht="21" customHeight="1">
      <c r="A120" s="403"/>
      <c r="B120" s="402"/>
      <c r="C120" s="403" t="s">
        <v>3134</v>
      </c>
      <c r="D120" s="403"/>
      <c r="E120" s="402"/>
      <c r="F120" s="402"/>
      <c r="G120" s="411"/>
      <c r="H120" s="411"/>
      <c r="I120" s="411"/>
      <c r="J120" s="411"/>
      <c r="K120" s="302"/>
    </row>
    <row r="121" spans="1:11" s="170" customFormat="1" ht="21" customHeight="1">
      <c r="A121" s="403"/>
      <c r="B121" s="402" t="s">
        <v>1735</v>
      </c>
      <c r="C121" s="403" t="s">
        <v>1734</v>
      </c>
      <c r="D121" s="403" t="s">
        <v>276</v>
      </c>
      <c r="E121" s="402" t="s">
        <v>3164</v>
      </c>
      <c r="F121" s="402">
        <v>4</v>
      </c>
      <c r="G121" s="411">
        <f>SUM(G122:G123)</f>
        <v>35</v>
      </c>
      <c r="H121" s="411">
        <f t="shared" si="5"/>
        <v>140</v>
      </c>
      <c r="I121" s="337" t="s">
        <v>3496</v>
      </c>
      <c r="J121" s="337"/>
      <c r="K121" s="302"/>
    </row>
    <row r="122" spans="1:11" s="170" customFormat="1" ht="21" customHeight="1">
      <c r="A122" s="403"/>
      <c r="B122" s="402"/>
      <c r="C122" s="403"/>
      <c r="D122" s="403" t="s">
        <v>614</v>
      </c>
      <c r="E122" s="402" t="s">
        <v>3164</v>
      </c>
      <c r="F122" s="402">
        <v>4</v>
      </c>
      <c r="G122" s="411">
        <v>34</v>
      </c>
      <c r="H122" s="411">
        <f t="shared" si="5"/>
        <v>136</v>
      </c>
      <c r="I122" s="411"/>
      <c r="J122" s="411"/>
      <c r="K122" s="302"/>
    </row>
    <row r="123" spans="1:11" s="170" customFormat="1" ht="21" customHeight="1">
      <c r="A123" s="403"/>
      <c r="B123" s="402"/>
      <c r="C123" s="403"/>
      <c r="D123" s="403" t="s">
        <v>289</v>
      </c>
      <c r="E123" s="402"/>
      <c r="F123" s="402">
        <v>4</v>
      </c>
      <c r="G123" s="411">
        <v>1</v>
      </c>
      <c r="H123" s="411">
        <f t="shared" si="5"/>
        <v>4</v>
      </c>
      <c r="I123" s="411"/>
      <c r="J123" s="411"/>
      <c r="K123" s="302"/>
    </row>
    <row r="124" spans="1:11" s="170" customFormat="1" ht="21" customHeight="1">
      <c r="A124" s="403"/>
      <c r="B124" s="402" t="s">
        <v>1754</v>
      </c>
      <c r="C124" s="403" t="s">
        <v>1753</v>
      </c>
      <c r="D124" s="403" t="s">
        <v>276</v>
      </c>
      <c r="E124" s="402" t="s">
        <v>2963</v>
      </c>
      <c r="F124" s="402">
        <v>4</v>
      </c>
      <c r="G124" s="411">
        <f>SUM(G125:G126)</f>
        <v>35</v>
      </c>
      <c r="H124" s="411">
        <f t="shared" si="5"/>
        <v>140</v>
      </c>
      <c r="I124" s="337" t="s">
        <v>3495</v>
      </c>
      <c r="J124" s="337"/>
      <c r="K124" s="302"/>
    </row>
    <row r="125" spans="1:11" s="170" customFormat="1" ht="21" customHeight="1">
      <c r="A125" s="403"/>
      <c r="B125" s="402"/>
      <c r="C125" s="403"/>
      <c r="D125" s="403" t="s">
        <v>614</v>
      </c>
      <c r="E125" s="402" t="s">
        <v>2963</v>
      </c>
      <c r="F125" s="402">
        <v>4</v>
      </c>
      <c r="G125" s="411">
        <v>34</v>
      </c>
      <c r="H125" s="411">
        <f t="shared" si="5"/>
        <v>136</v>
      </c>
      <c r="I125" s="411"/>
      <c r="J125" s="411"/>
      <c r="K125" s="302"/>
    </row>
    <row r="126" spans="1:11" s="170" customFormat="1" ht="21" customHeight="1">
      <c r="A126" s="403"/>
      <c r="B126" s="402"/>
      <c r="C126" s="403"/>
      <c r="D126" s="403" t="s">
        <v>289</v>
      </c>
      <c r="E126" s="402"/>
      <c r="F126" s="402">
        <v>4</v>
      </c>
      <c r="G126" s="411">
        <v>1</v>
      </c>
      <c r="H126" s="411">
        <f t="shared" si="5"/>
        <v>4</v>
      </c>
      <c r="I126" s="411"/>
      <c r="J126" s="411"/>
      <c r="K126" s="302"/>
    </row>
    <row r="127" spans="1:11" s="170" customFormat="1" ht="21" customHeight="1">
      <c r="A127" s="403"/>
      <c r="B127" s="402" t="s">
        <v>1007</v>
      </c>
      <c r="C127" s="403" t="s">
        <v>1006</v>
      </c>
      <c r="D127" s="403" t="s">
        <v>276</v>
      </c>
      <c r="E127" s="402" t="s">
        <v>3140</v>
      </c>
      <c r="F127" s="402">
        <v>6</v>
      </c>
      <c r="G127" s="411">
        <f>SUM(G128:G129)</f>
        <v>54</v>
      </c>
      <c r="H127" s="411">
        <f t="shared" si="5"/>
        <v>324</v>
      </c>
      <c r="I127" s="337" t="s">
        <v>3495</v>
      </c>
      <c r="J127" s="337"/>
      <c r="K127" s="302"/>
    </row>
    <row r="128" spans="1:11" s="170" customFormat="1" ht="21" customHeight="1">
      <c r="A128" s="403"/>
      <c r="B128" s="402"/>
      <c r="C128" s="403"/>
      <c r="D128" s="403" t="s">
        <v>614</v>
      </c>
      <c r="E128" s="402" t="s">
        <v>3140</v>
      </c>
      <c r="F128" s="402">
        <v>6</v>
      </c>
      <c r="G128" s="411">
        <v>49</v>
      </c>
      <c r="H128" s="411">
        <f t="shared" si="5"/>
        <v>294</v>
      </c>
      <c r="I128" s="411"/>
      <c r="J128" s="411"/>
      <c r="K128" s="302"/>
    </row>
    <row r="129" spans="1:11" s="170" customFormat="1" ht="21" customHeight="1">
      <c r="A129" s="403"/>
      <c r="B129" s="402"/>
      <c r="C129" s="403"/>
      <c r="D129" s="403" t="s">
        <v>289</v>
      </c>
      <c r="E129" s="402"/>
      <c r="F129" s="402">
        <v>6</v>
      </c>
      <c r="G129" s="411">
        <v>5</v>
      </c>
      <c r="H129" s="411">
        <f t="shared" si="5"/>
        <v>30</v>
      </c>
      <c r="I129" s="411"/>
      <c r="J129" s="411"/>
      <c r="K129" s="302"/>
    </row>
    <row r="130" spans="1:11" s="170" customFormat="1" ht="21" customHeight="1">
      <c r="A130" s="403"/>
      <c r="B130" s="402" t="s">
        <v>1005</v>
      </c>
      <c r="C130" s="403" t="s">
        <v>625</v>
      </c>
      <c r="D130" s="403" t="s">
        <v>276</v>
      </c>
      <c r="E130" s="402" t="s">
        <v>2884</v>
      </c>
      <c r="F130" s="402">
        <v>2</v>
      </c>
      <c r="G130" s="411">
        <f>SUM(G131:G132)</f>
        <v>14</v>
      </c>
      <c r="H130" s="411">
        <f t="shared" si="5"/>
        <v>28</v>
      </c>
      <c r="I130" s="337" t="s">
        <v>3497</v>
      </c>
      <c r="J130" s="337"/>
      <c r="K130" s="302"/>
    </row>
    <row r="131" spans="1:11" s="170" customFormat="1" ht="21" customHeight="1">
      <c r="A131" s="403"/>
      <c r="B131" s="402"/>
      <c r="C131" s="403"/>
      <c r="D131" s="403" t="s">
        <v>614</v>
      </c>
      <c r="E131" s="402" t="s">
        <v>2884</v>
      </c>
      <c r="F131" s="402">
        <v>2</v>
      </c>
      <c r="G131" s="411">
        <v>10</v>
      </c>
      <c r="H131" s="411">
        <f t="shared" si="5"/>
        <v>20</v>
      </c>
      <c r="I131" s="411"/>
      <c r="J131" s="411"/>
      <c r="K131" s="302"/>
    </row>
    <row r="132" spans="1:11" s="170" customFormat="1" ht="21" customHeight="1">
      <c r="A132" s="403"/>
      <c r="B132" s="402"/>
      <c r="C132" s="403"/>
      <c r="D132" s="403" t="s">
        <v>289</v>
      </c>
      <c r="E132" s="402"/>
      <c r="F132" s="402">
        <v>2</v>
      </c>
      <c r="G132" s="411">
        <v>4</v>
      </c>
      <c r="H132" s="411">
        <f t="shared" si="5"/>
        <v>8</v>
      </c>
      <c r="I132" s="411"/>
      <c r="J132" s="411"/>
      <c r="K132" s="302"/>
    </row>
    <row r="133" spans="1:11" s="170" customFormat="1" ht="21" customHeight="1">
      <c r="A133" s="403"/>
      <c r="B133" s="402" t="s">
        <v>3568</v>
      </c>
      <c r="C133" s="403" t="s">
        <v>3567</v>
      </c>
      <c r="D133" s="403" t="s">
        <v>276</v>
      </c>
      <c r="E133" s="402" t="s">
        <v>2883</v>
      </c>
      <c r="F133" s="402">
        <v>4</v>
      </c>
      <c r="G133" s="411">
        <f>SUM(G134:G135)</f>
        <v>23</v>
      </c>
      <c r="H133" s="411">
        <f t="shared" si="5"/>
        <v>92</v>
      </c>
      <c r="I133" s="337" t="s">
        <v>3493</v>
      </c>
      <c r="J133" s="337"/>
      <c r="K133" s="302"/>
    </row>
    <row r="134" spans="1:11" s="170" customFormat="1" ht="21" customHeight="1">
      <c r="A134" s="403"/>
      <c r="B134" s="402"/>
      <c r="C134" s="403"/>
      <c r="D134" s="403" t="s">
        <v>614</v>
      </c>
      <c r="E134" s="402" t="s">
        <v>2883</v>
      </c>
      <c r="F134" s="402">
        <v>4</v>
      </c>
      <c r="G134" s="411">
        <v>14</v>
      </c>
      <c r="H134" s="411">
        <f t="shared" si="5"/>
        <v>56</v>
      </c>
      <c r="I134" s="411"/>
      <c r="J134" s="411"/>
      <c r="K134" s="302"/>
    </row>
    <row r="135" spans="1:11" s="170" customFormat="1" ht="21" customHeight="1">
      <c r="A135" s="403"/>
      <c r="B135" s="402"/>
      <c r="C135" s="403"/>
      <c r="D135" s="403" t="s">
        <v>289</v>
      </c>
      <c r="E135" s="402"/>
      <c r="F135" s="402">
        <v>4</v>
      </c>
      <c r="G135" s="411">
        <v>9</v>
      </c>
      <c r="H135" s="411">
        <f t="shared" si="5"/>
        <v>36</v>
      </c>
      <c r="I135" s="411"/>
      <c r="J135" s="411"/>
      <c r="K135" s="302"/>
    </row>
    <row r="136" spans="1:11" s="170" customFormat="1" ht="21" customHeight="1">
      <c r="A136" s="403"/>
      <c r="B136" s="402" t="s">
        <v>1960</v>
      </c>
      <c r="C136" s="403" t="s">
        <v>629</v>
      </c>
      <c r="D136" s="403" t="s">
        <v>614</v>
      </c>
      <c r="E136" s="402" t="s">
        <v>2886</v>
      </c>
      <c r="F136" s="402">
        <v>10</v>
      </c>
      <c r="G136" s="411">
        <v>2</v>
      </c>
      <c r="H136" s="411">
        <f t="shared" si="5"/>
        <v>20</v>
      </c>
      <c r="I136" s="337" t="s">
        <v>3497</v>
      </c>
      <c r="J136" s="337"/>
      <c r="K136" s="302"/>
    </row>
    <row r="137" spans="1:11" s="170" customFormat="1" ht="21" customHeight="1">
      <c r="A137" s="403"/>
      <c r="B137" s="402" t="s">
        <v>2350</v>
      </c>
      <c r="C137" s="403" t="s">
        <v>2349</v>
      </c>
      <c r="D137" s="403" t="s">
        <v>614</v>
      </c>
      <c r="E137" s="402" t="s">
        <v>3129</v>
      </c>
      <c r="F137" s="402">
        <v>12</v>
      </c>
      <c r="G137" s="411">
        <v>72</v>
      </c>
      <c r="H137" s="411">
        <f t="shared" si="5"/>
        <v>864</v>
      </c>
      <c r="I137" s="337" t="s">
        <v>3497</v>
      </c>
      <c r="J137" s="337"/>
      <c r="K137" s="302"/>
    </row>
    <row r="138" spans="1:11" s="53" customFormat="1" ht="21" customHeight="1">
      <c r="A138" s="40" t="s">
        <v>610</v>
      </c>
      <c r="B138" s="40"/>
      <c r="C138" s="40" t="s">
        <v>276</v>
      </c>
      <c r="D138" s="52"/>
      <c r="E138" s="52"/>
      <c r="F138" s="52">
        <f>SUM(F139)</f>
        <v>471</v>
      </c>
      <c r="G138" s="52">
        <f aca="true" t="shared" si="6" ref="G138:H140">SUM(G141,G177,G259,G268,G300)</f>
        <v>9499</v>
      </c>
      <c r="H138" s="52">
        <f t="shared" si="6"/>
        <v>33959</v>
      </c>
      <c r="I138" s="52"/>
      <c r="J138" s="52"/>
      <c r="K138" s="305"/>
    </row>
    <row r="139" spans="1:11" s="53" customFormat="1" ht="21" customHeight="1">
      <c r="A139" s="40"/>
      <c r="B139" s="40"/>
      <c r="C139" s="40" t="s">
        <v>610</v>
      </c>
      <c r="D139" s="52"/>
      <c r="E139" s="52"/>
      <c r="F139" s="52">
        <f>SUM(F142,F178,F260,F269,F301,)</f>
        <v>471</v>
      </c>
      <c r="G139" s="52">
        <f t="shared" si="6"/>
        <v>3910</v>
      </c>
      <c r="H139" s="52">
        <f t="shared" si="6"/>
        <v>14841</v>
      </c>
      <c r="I139" s="52"/>
      <c r="J139" s="52"/>
      <c r="K139" s="305"/>
    </row>
    <row r="140" spans="1:11" s="53" customFormat="1" ht="21" customHeight="1">
      <c r="A140" s="41"/>
      <c r="B140" s="41"/>
      <c r="C140" s="41" t="s">
        <v>289</v>
      </c>
      <c r="D140" s="54"/>
      <c r="E140" s="54"/>
      <c r="F140" s="54"/>
      <c r="G140" s="55">
        <f t="shared" si="6"/>
        <v>5589</v>
      </c>
      <c r="H140" s="55">
        <f t="shared" si="6"/>
        <v>19118</v>
      </c>
      <c r="I140" s="55"/>
      <c r="J140" s="55"/>
      <c r="K140" s="305"/>
    </row>
    <row r="141" spans="1:11" s="53" customFormat="1" ht="21" customHeight="1">
      <c r="A141" s="50" t="s">
        <v>359</v>
      </c>
      <c r="B141" s="50"/>
      <c r="C141" s="50" t="s">
        <v>276</v>
      </c>
      <c r="D141" s="50" t="s">
        <v>276</v>
      </c>
      <c r="E141" s="50"/>
      <c r="F141" s="56">
        <f>SUM(F142)</f>
        <v>77</v>
      </c>
      <c r="G141" s="64">
        <f aca="true" t="shared" si="7" ref="G141:H143">SUM(G144+G166)</f>
        <v>1158</v>
      </c>
      <c r="H141" s="64">
        <f t="shared" si="7"/>
        <v>4816</v>
      </c>
      <c r="I141" s="64"/>
      <c r="J141" s="64"/>
      <c r="K141" s="305"/>
    </row>
    <row r="142" spans="1:11" s="53" customFormat="1" ht="21" customHeight="1">
      <c r="A142" s="50"/>
      <c r="B142" s="50"/>
      <c r="C142" s="50" t="s">
        <v>610</v>
      </c>
      <c r="D142" s="65" t="s">
        <v>610</v>
      </c>
      <c r="E142" s="65"/>
      <c r="F142" s="64">
        <f>SUM(F145,F167)</f>
        <v>77</v>
      </c>
      <c r="G142" s="64">
        <f t="shared" si="7"/>
        <v>477</v>
      </c>
      <c r="H142" s="64">
        <f t="shared" si="7"/>
        <v>2092</v>
      </c>
      <c r="I142" s="64"/>
      <c r="J142" s="64"/>
      <c r="K142" s="305"/>
    </row>
    <row r="143" spans="1:11" s="53" customFormat="1" ht="21" customHeight="1">
      <c r="A143" s="50"/>
      <c r="B143" s="50"/>
      <c r="C143" s="50" t="s">
        <v>289</v>
      </c>
      <c r="D143" s="50" t="s">
        <v>289</v>
      </c>
      <c r="E143" s="50"/>
      <c r="F143" s="56"/>
      <c r="G143" s="64">
        <f t="shared" si="7"/>
        <v>681</v>
      </c>
      <c r="H143" s="64">
        <f t="shared" si="7"/>
        <v>2724</v>
      </c>
      <c r="I143" s="64"/>
      <c r="J143" s="64"/>
      <c r="K143" s="305"/>
    </row>
    <row r="144" spans="1:11" s="272" customFormat="1" ht="21" customHeight="1">
      <c r="A144" s="282" t="s">
        <v>2805</v>
      </c>
      <c r="B144" s="283"/>
      <c r="C144" s="284"/>
      <c r="D144" s="267" t="s">
        <v>276</v>
      </c>
      <c r="E144" s="285"/>
      <c r="F144" s="286">
        <f>SUM(F145)</f>
        <v>61</v>
      </c>
      <c r="G144" s="287">
        <f>SUM(G147:G156,G159:G162,G165)</f>
        <v>462</v>
      </c>
      <c r="H144" s="287">
        <f>SUM(H147:H156,H159:H162,H165)</f>
        <v>2032</v>
      </c>
      <c r="I144" s="287"/>
      <c r="J144" s="287"/>
      <c r="K144" s="304"/>
    </row>
    <row r="145" spans="1:11" s="272" customFormat="1" ht="21" customHeight="1">
      <c r="A145" s="282"/>
      <c r="B145" s="283"/>
      <c r="C145" s="284"/>
      <c r="D145" s="267" t="s">
        <v>610</v>
      </c>
      <c r="E145" s="285"/>
      <c r="F145" s="286">
        <f>SUM(F147:F155,F157,F159:F161,F163,F165)</f>
        <v>61</v>
      </c>
      <c r="G145" s="287">
        <f>SUM(G147:G155,G157,G159:G161,G163,G165)</f>
        <v>460</v>
      </c>
      <c r="H145" s="287">
        <f>SUM(H147:H155,H157,H159:H161,H163,H165)</f>
        <v>2024</v>
      </c>
      <c r="I145" s="287"/>
      <c r="J145" s="287"/>
      <c r="K145" s="304"/>
    </row>
    <row r="146" spans="1:11" s="272" customFormat="1" ht="21" customHeight="1">
      <c r="A146" s="282"/>
      <c r="B146" s="283"/>
      <c r="C146" s="284"/>
      <c r="D146" s="267" t="s">
        <v>289</v>
      </c>
      <c r="E146" s="285"/>
      <c r="F146" s="286"/>
      <c r="G146" s="287">
        <f>SUM(G158,G164)</f>
        <v>2</v>
      </c>
      <c r="H146" s="287">
        <f>SUM(H158,H164)</f>
        <v>8</v>
      </c>
      <c r="I146" s="287"/>
      <c r="J146" s="287"/>
      <c r="K146" s="304"/>
    </row>
    <row r="147" spans="1:11" s="170" customFormat="1" ht="21" customHeight="1">
      <c r="A147" s="403"/>
      <c r="B147" s="402" t="s">
        <v>2776</v>
      </c>
      <c r="C147" s="403" t="s">
        <v>2775</v>
      </c>
      <c r="D147" s="403" t="s">
        <v>610</v>
      </c>
      <c r="E147" s="402" t="s">
        <v>2883</v>
      </c>
      <c r="F147" s="402">
        <v>4</v>
      </c>
      <c r="G147" s="411">
        <v>2</v>
      </c>
      <c r="H147" s="411">
        <f aca="true" t="shared" si="8" ref="H147:H165">SUM(F147*G147)</f>
        <v>8</v>
      </c>
      <c r="I147" s="411"/>
      <c r="J147" s="411"/>
      <c r="K147" s="302"/>
    </row>
    <row r="148" spans="1:11" s="170" customFormat="1" ht="21" customHeight="1">
      <c r="A148" s="403"/>
      <c r="B148" s="402" t="s">
        <v>3347</v>
      </c>
      <c r="C148" s="403" t="s">
        <v>3346</v>
      </c>
      <c r="D148" s="403" t="s">
        <v>610</v>
      </c>
      <c r="E148" s="402" t="s">
        <v>2963</v>
      </c>
      <c r="F148" s="402">
        <v>4</v>
      </c>
      <c r="G148" s="411">
        <v>1</v>
      </c>
      <c r="H148" s="411">
        <f t="shared" si="8"/>
        <v>4</v>
      </c>
      <c r="I148" s="411"/>
      <c r="J148" s="411"/>
      <c r="K148" s="302"/>
    </row>
    <row r="149" spans="1:11" s="170" customFormat="1" ht="21" customHeight="1">
      <c r="A149" s="403"/>
      <c r="B149" s="402" t="s">
        <v>3810</v>
      </c>
      <c r="C149" s="403" t="s">
        <v>3809</v>
      </c>
      <c r="D149" s="403" t="s">
        <v>610</v>
      </c>
      <c r="E149" s="402" t="s">
        <v>2883</v>
      </c>
      <c r="F149" s="402">
        <v>4</v>
      </c>
      <c r="G149" s="411">
        <v>48</v>
      </c>
      <c r="H149" s="411">
        <f t="shared" si="8"/>
        <v>192</v>
      </c>
      <c r="I149" s="411"/>
      <c r="J149" s="411"/>
      <c r="K149" s="302"/>
    </row>
    <row r="150" spans="1:11" s="170" customFormat="1" ht="21" customHeight="1">
      <c r="A150" s="403"/>
      <c r="B150" s="402" t="s">
        <v>2519</v>
      </c>
      <c r="C150" s="403" t="s">
        <v>2518</v>
      </c>
      <c r="D150" s="403" t="s">
        <v>610</v>
      </c>
      <c r="E150" s="402" t="s">
        <v>2883</v>
      </c>
      <c r="F150" s="402">
        <v>4</v>
      </c>
      <c r="G150" s="411">
        <v>49</v>
      </c>
      <c r="H150" s="411">
        <f t="shared" si="8"/>
        <v>196</v>
      </c>
      <c r="I150" s="411"/>
      <c r="J150" s="411"/>
      <c r="K150" s="302"/>
    </row>
    <row r="151" spans="1:11" s="170" customFormat="1" ht="21" customHeight="1">
      <c r="A151" s="403"/>
      <c r="B151" s="402" t="s">
        <v>1467</v>
      </c>
      <c r="C151" s="403" t="s">
        <v>1468</v>
      </c>
      <c r="D151" s="403" t="s">
        <v>610</v>
      </c>
      <c r="E151" s="402" t="s">
        <v>3343</v>
      </c>
      <c r="F151" s="402">
        <v>2</v>
      </c>
      <c r="G151" s="411">
        <v>22</v>
      </c>
      <c r="H151" s="411">
        <f t="shared" si="8"/>
        <v>44</v>
      </c>
      <c r="I151" s="411"/>
      <c r="J151" s="411"/>
      <c r="K151" s="302"/>
    </row>
    <row r="152" spans="1:11" s="170" customFormat="1" ht="21" customHeight="1">
      <c r="A152" s="403"/>
      <c r="B152" s="402" t="s">
        <v>2406</v>
      </c>
      <c r="C152" s="403" t="s">
        <v>2405</v>
      </c>
      <c r="D152" s="403" t="s">
        <v>610</v>
      </c>
      <c r="E152" s="402" t="s">
        <v>2883</v>
      </c>
      <c r="F152" s="402">
        <v>4</v>
      </c>
      <c r="G152" s="411">
        <v>48</v>
      </c>
      <c r="H152" s="411">
        <f t="shared" si="8"/>
        <v>192</v>
      </c>
      <c r="I152" s="411"/>
      <c r="J152" s="411"/>
      <c r="K152" s="302"/>
    </row>
    <row r="153" spans="1:11" s="170" customFormat="1" ht="21" customHeight="1">
      <c r="A153" s="403"/>
      <c r="B153" s="402" t="s">
        <v>2408</v>
      </c>
      <c r="C153" s="403" t="s">
        <v>2407</v>
      </c>
      <c r="D153" s="403" t="s">
        <v>610</v>
      </c>
      <c r="E153" s="402" t="s">
        <v>2883</v>
      </c>
      <c r="F153" s="402">
        <v>4</v>
      </c>
      <c r="G153" s="411">
        <v>48</v>
      </c>
      <c r="H153" s="411">
        <f t="shared" si="8"/>
        <v>192</v>
      </c>
      <c r="I153" s="411"/>
      <c r="J153" s="411"/>
      <c r="K153" s="302"/>
    </row>
    <row r="154" spans="1:11" s="170" customFormat="1" ht="21" customHeight="1">
      <c r="A154" s="403"/>
      <c r="B154" s="402" t="s">
        <v>1469</v>
      </c>
      <c r="C154" s="403" t="s">
        <v>629</v>
      </c>
      <c r="D154" s="403" t="s">
        <v>610</v>
      </c>
      <c r="E154" s="402" t="s">
        <v>2886</v>
      </c>
      <c r="F154" s="402">
        <v>10</v>
      </c>
      <c r="G154" s="411">
        <v>39</v>
      </c>
      <c r="H154" s="411">
        <f t="shared" si="8"/>
        <v>390</v>
      </c>
      <c r="I154" s="411"/>
      <c r="J154" s="411"/>
      <c r="K154" s="302"/>
    </row>
    <row r="155" spans="1:11" s="170" customFormat="1" ht="21" customHeight="1">
      <c r="A155" s="403"/>
      <c r="B155" s="402" t="s">
        <v>2770</v>
      </c>
      <c r="C155" s="403" t="s">
        <v>2769</v>
      </c>
      <c r="D155" s="403" t="s">
        <v>610</v>
      </c>
      <c r="E155" s="402" t="s">
        <v>2883</v>
      </c>
      <c r="F155" s="402">
        <v>1</v>
      </c>
      <c r="G155" s="411">
        <v>2</v>
      </c>
      <c r="H155" s="411">
        <f t="shared" si="8"/>
        <v>2</v>
      </c>
      <c r="I155" s="411"/>
      <c r="J155" s="411"/>
      <c r="K155" s="302"/>
    </row>
    <row r="156" spans="1:11" s="170" customFormat="1" ht="21" customHeight="1">
      <c r="A156" s="403"/>
      <c r="B156" s="402" t="s">
        <v>2770</v>
      </c>
      <c r="C156" s="403" t="s">
        <v>2769</v>
      </c>
      <c r="D156" s="403" t="s">
        <v>276</v>
      </c>
      <c r="E156" s="402" t="s">
        <v>2960</v>
      </c>
      <c r="F156" s="402">
        <v>4</v>
      </c>
      <c r="G156" s="411">
        <f>SUM(G157:G158)</f>
        <v>39</v>
      </c>
      <c r="H156" s="411">
        <f t="shared" si="8"/>
        <v>156</v>
      </c>
      <c r="I156" s="411"/>
      <c r="J156" s="411"/>
      <c r="K156" s="302"/>
    </row>
    <row r="157" spans="1:11" s="170" customFormat="1" ht="21" customHeight="1">
      <c r="A157" s="403"/>
      <c r="B157" s="402"/>
      <c r="C157" s="403"/>
      <c r="D157" s="403" t="s">
        <v>610</v>
      </c>
      <c r="E157" s="402" t="s">
        <v>2960</v>
      </c>
      <c r="F157" s="402">
        <v>4</v>
      </c>
      <c r="G157" s="411">
        <v>38</v>
      </c>
      <c r="H157" s="411">
        <f t="shared" si="8"/>
        <v>152</v>
      </c>
      <c r="I157" s="411"/>
      <c r="J157" s="411"/>
      <c r="K157" s="302"/>
    </row>
    <row r="158" spans="1:11" s="170" customFormat="1" ht="21" customHeight="1">
      <c r="A158" s="403"/>
      <c r="B158" s="402"/>
      <c r="C158" s="403"/>
      <c r="D158" s="403" t="s">
        <v>289</v>
      </c>
      <c r="E158" s="402"/>
      <c r="F158" s="402">
        <v>4</v>
      </c>
      <c r="G158" s="411">
        <v>1</v>
      </c>
      <c r="H158" s="411">
        <f t="shared" si="8"/>
        <v>4</v>
      </c>
      <c r="I158" s="411"/>
      <c r="J158" s="411"/>
      <c r="K158" s="302"/>
    </row>
    <row r="159" spans="1:11" s="170" customFormat="1" ht="21" customHeight="1">
      <c r="A159" s="403"/>
      <c r="B159" s="402" t="s">
        <v>3808</v>
      </c>
      <c r="C159" s="403" t="s">
        <v>3807</v>
      </c>
      <c r="D159" s="403" t="s">
        <v>610</v>
      </c>
      <c r="E159" s="402" t="s">
        <v>2883</v>
      </c>
      <c r="F159" s="402">
        <v>4</v>
      </c>
      <c r="G159" s="411">
        <v>41</v>
      </c>
      <c r="H159" s="411">
        <f t="shared" si="8"/>
        <v>164</v>
      </c>
      <c r="I159" s="411"/>
      <c r="J159" s="411"/>
      <c r="K159" s="302"/>
    </row>
    <row r="160" spans="1:11" s="170" customFormat="1" ht="21" customHeight="1">
      <c r="A160" s="403"/>
      <c r="B160" s="402" t="s">
        <v>3806</v>
      </c>
      <c r="C160" s="403" t="s">
        <v>3805</v>
      </c>
      <c r="D160" s="403" t="s">
        <v>610</v>
      </c>
      <c r="E160" s="402" t="s">
        <v>2963</v>
      </c>
      <c r="F160" s="402">
        <v>4</v>
      </c>
      <c r="G160" s="411">
        <v>41</v>
      </c>
      <c r="H160" s="411">
        <f t="shared" si="8"/>
        <v>164</v>
      </c>
      <c r="I160" s="411"/>
      <c r="J160" s="411"/>
      <c r="K160" s="302"/>
    </row>
    <row r="161" spans="1:11" s="170" customFormat="1" ht="21" customHeight="1">
      <c r="A161" s="403"/>
      <c r="B161" s="402" t="s">
        <v>3804</v>
      </c>
      <c r="C161" s="403" t="s">
        <v>3803</v>
      </c>
      <c r="D161" s="403" t="s">
        <v>610</v>
      </c>
      <c r="E161" s="402" t="s">
        <v>2963</v>
      </c>
      <c r="F161" s="402">
        <v>4</v>
      </c>
      <c r="G161" s="411">
        <v>2</v>
      </c>
      <c r="H161" s="411">
        <f t="shared" si="8"/>
        <v>8</v>
      </c>
      <c r="I161" s="411"/>
      <c r="J161" s="411"/>
      <c r="K161" s="302"/>
    </row>
    <row r="162" spans="1:11" s="170" customFormat="1" ht="21" customHeight="1">
      <c r="A162" s="403"/>
      <c r="B162" s="402" t="s">
        <v>3802</v>
      </c>
      <c r="C162" s="403" t="s">
        <v>3346</v>
      </c>
      <c r="D162" s="403" t="s">
        <v>276</v>
      </c>
      <c r="E162" s="402" t="s">
        <v>2960</v>
      </c>
      <c r="F162" s="402">
        <v>4</v>
      </c>
      <c r="G162" s="411">
        <f>SUM(G163:G164)</f>
        <v>39</v>
      </c>
      <c r="H162" s="411">
        <f t="shared" si="8"/>
        <v>156</v>
      </c>
      <c r="I162" s="411"/>
      <c r="J162" s="411"/>
      <c r="K162" s="302"/>
    </row>
    <row r="163" spans="1:11" s="170" customFormat="1" ht="21" customHeight="1">
      <c r="A163" s="403"/>
      <c r="B163" s="402"/>
      <c r="C163" s="403"/>
      <c r="D163" s="403" t="s">
        <v>610</v>
      </c>
      <c r="E163" s="402"/>
      <c r="F163" s="402">
        <v>4</v>
      </c>
      <c r="G163" s="411">
        <v>38</v>
      </c>
      <c r="H163" s="411">
        <f t="shared" si="8"/>
        <v>152</v>
      </c>
      <c r="I163" s="411"/>
      <c r="J163" s="411"/>
      <c r="K163" s="302"/>
    </row>
    <row r="164" spans="1:11" s="170" customFormat="1" ht="21" customHeight="1">
      <c r="A164" s="403"/>
      <c r="B164" s="402"/>
      <c r="C164" s="403"/>
      <c r="D164" s="403" t="s">
        <v>289</v>
      </c>
      <c r="E164" s="402"/>
      <c r="F164" s="402">
        <v>4</v>
      </c>
      <c r="G164" s="411">
        <v>1</v>
      </c>
      <c r="H164" s="411">
        <f t="shared" si="8"/>
        <v>4</v>
      </c>
      <c r="I164" s="411"/>
      <c r="J164" s="411"/>
      <c r="K164" s="302"/>
    </row>
    <row r="165" spans="1:11" s="170" customFormat="1" ht="21" customHeight="1">
      <c r="A165" s="403"/>
      <c r="B165" s="402" t="s">
        <v>3801</v>
      </c>
      <c r="C165" s="403" t="s">
        <v>794</v>
      </c>
      <c r="D165" s="403" t="s">
        <v>610</v>
      </c>
      <c r="E165" s="402" t="s">
        <v>2883</v>
      </c>
      <c r="F165" s="402">
        <v>4</v>
      </c>
      <c r="G165" s="411">
        <v>41</v>
      </c>
      <c r="H165" s="411">
        <f t="shared" si="8"/>
        <v>164</v>
      </c>
      <c r="I165" s="338"/>
      <c r="J165" s="338"/>
      <c r="K165" s="302"/>
    </row>
    <row r="166" spans="1:11" s="272" customFormat="1" ht="21" customHeight="1">
      <c r="A166" s="282" t="s">
        <v>364</v>
      </c>
      <c r="B166" s="283"/>
      <c r="C166" s="284"/>
      <c r="D166" s="267" t="s">
        <v>276</v>
      </c>
      <c r="E166" s="285"/>
      <c r="F166" s="286">
        <f>SUM(F167)</f>
        <v>16</v>
      </c>
      <c r="G166" s="287">
        <f>SUM(G169,G172:G173,G176)</f>
        <v>696</v>
      </c>
      <c r="H166" s="287">
        <f>SUM(H169,H172:H173,H176)</f>
        <v>2784</v>
      </c>
      <c r="I166" s="287"/>
      <c r="J166" s="287"/>
      <c r="K166" s="304"/>
    </row>
    <row r="167" spans="1:11" s="272" customFormat="1" ht="21" customHeight="1">
      <c r="A167" s="282"/>
      <c r="B167" s="283"/>
      <c r="C167" s="284"/>
      <c r="D167" s="267" t="s">
        <v>610</v>
      </c>
      <c r="E167" s="285"/>
      <c r="F167" s="286">
        <f>SUM(F170,F172,F173,F176)</f>
        <v>16</v>
      </c>
      <c r="G167" s="287">
        <f>SUM(G170,G174)</f>
        <v>17</v>
      </c>
      <c r="H167" s="287">
        <f>SUM(H170,H174)</f>
        <v>68</v>
      </c>
      <c r="I167" s="287"/>
      <c r="J167" s="287"/>
      <c r="K167" s="304"/>
    </row>
    <row r="168" spans="1:11" s="272" customFormat="1" ht="21" customHeight="1">
      <c r="A168" s="282"/>
      <c r="B168" s="283"/>
      <c r="C168" s="284"/>
      <c r="D168" s="267" t="s">
        <v>289</v>
      </c>
      <c r="E168" s="285"/>
      <c r="F168" s="286"/>
      <c r="G168" s="287">
        <f>SUM(G171:G172,G175:G176)</f>
        <v>679</v>
      </c>
      <c r="H168" s="287">
        <f>SUM(H171:H172,H175:H176)</f>
        <v>2716</v>
      </c>
      <c r="I168" s="287"/>
      <c r="J168" s="287"/>
      <c r="K168" s="304"/>
    </row>
    <row r="169" spans="1:11" s="170" customFormat="1" ht="21" customHeight="1">
      <c r="A169" s="403"/>
      <c r="B169" s="402" t="s">
        <v>438</v>
      </c>
      <c r="C169" s="403" t="s">
        <v>439</v>
      </c>
      <c r="D169" s="403" t="s">
        <v>276</v>
      </c>
      <c r="E169" s="402" t="s">
        <v>3126</v>
      </c>
      <c r="F169" s="402">
        <v>4</v>
      </c>
      <c r="G169" s="411">
        <f>SUM(G170:G171)</f>
        <v>24</v>
      </c>
      <c r="H169" s="411">
        <f aca="true" t="shared" si="9" ref="H169:H176">SUM(F169*G169)</f>
        <v>96</v>
      </c>
      <c r="I169" s="338" t="s">
        <v>3841</v>
      </c>
      <c r="J169" s="338"/>
      <c r="K169" s="302"/>
    </row>
    <row r="170" spans="1:11" s="170" customFormat="1" ht="21" customHeight="1">
      <c r="A170" s="403"/>
      <c r="B170" s="402"/>
      <c r="C170" s="403"/>
      <c r="D170" s="403" t="s">
        <v>610</v>
      </c>
      <c r="E170" s="402"/>
      <c r="F170" s="402">
        <v>4</v>
      </c>
      <c r="G170" s="411">
        <v>12</v>
      </c>
      <c r="H170" s="411">
        <f t="shared" si="9"/>
        <v>48</v>
      </c>
      <c r="I170" s="411"/>
      <c r="J170" s="411"/>
      <c r="K170" s="302"/>
    </row>
    <row r="171" spans="1:11" s="170" customFormat="1" ht="21" customHeight="1">
      <c r="A171" s="403"/>
      <c r="B171" s="402"/>
      <c r="C171" s="403"/>
      <c r="D171" s="403" t="s">
        <v>289</v>
      </c>
      <c r="E171" s="402"/>
      <c r="F171" s="402">
        <v>4</v>
      </c>
      <c r="G171" s="411">
        <v>12</v>
      </c>
      <c r="H171" s="411">
        <f t="shared" si="9"/>
        <v>48</v>
      </c>
      <c r="I171" s="411"/>
      <c r="J171" s="411"/>
      <c r="K171" s="302"/>
    </row>
    <row r="172" spans="1:11" s="170" customFormat="1" ht="21" customHeight="1">
      <c r="A172" s="403"/>
      <c r="B172" s="402" t="s">
        <v>438</v>
      </c>
      <c r="C172" s="403" t="s">
        <v>439</v>
      </c>
      <c r="D172" s="403" t="s">
        <v>289</v>
      </c>
      <c r="E172" s="402" t="s">
        <v>3120</v>
      </c>
      <c r="F172" s="402">
        <v>4</v>
      </c>
      <c r="G172" s="411">
        <v>156</v>
      </c>
      <c r="H172" s="411">
        <f t="shared" si="9"/>
        <v>624</v>
      </c>
      <c r="I172" s="338" t="s">
        <v>3841</v>
      </c>
      <c r="J172" s="338"/>
      <c r="K172" s="302"/>
    </row>
    <row r="173" spans="1:11" s="170" customFormat="1" ht="21" customHeight="1">
      <c r="A173" s="403"/>
      <c r="B173" s="402" t="s">
        <v>2511</v>
      </c>
      <c r="C173" s="403" t="s">
        <v>2510</v>
      </c>
      <c r="D173" s="403" t="s">
        <v>276</v>
      </c>
      <c r="E173" s="402" t="s">
        <v>3120</v>
      </c>
      <c r="F173" s="402">
        <v>4</v>
      </c>
      <c r="G173" s="411">
        <f>SUM(G174:G175)</f>
        <v>7</v>
      </c>
      <c r="H173" s="411">
        <f t="shared" si="9"/>
        <v>28</v>
      </c>
      <c r="I173" s="338" t="s">
        <v>3841</v>
      </c>
      <c r="J173" s="338"/>
      <c r="K173" s="302"/>
    </row>
    <row r="174" spans="1:11" s="170" customFormat="1" ht="21" customHeight="1">
      <c r="A174" s="403"/>
      <c r="B174" s="402"/>
      <c r="C174" s="403"/>
      <c r="D174" s="403" t="s">
        <v>610</v>
      </c>
      <c r="E174" s="402"/>
      <c r="F174" s="402">
        <v>4</v>
      </c>
      <c r="G174" s="411">
        <v>5</v>
      </c>
      <c r="H174" s="411">
        <f t="shared" si="9"/>
        <v>20</v>
      </c>
      <c r="I174" s="411"/>
      <c r="J174" s="411"/>
      <c r="K174" s="302"/>
    </row>
    <row r="175" spans="1:11" s="170" customFormat="1" ht="21" customHeight="1">
      <c r="A175" s="403"/>
      <c r="B175" s="402"/>
      <c r="C175" s="403"/>
      <c r="D175" s="403" t="s">
        <v>289</v>
      </c>
      <c r="E175" s="402"/>
      <c r="F175" s="402">
        <v>4</v>
      </c>
      <c r="G175" s="411">
        <v>2</v>
      </c>
      <c r="H175" s="411">
        <f t="shared" si="9"/>
        <v>8</v>
      </c>
      <c r="I175" s="411"/>
      <c r="J175" s="411"/>
      <c r="K175" s="302"/>
    </row>
    <row r="176" spans="1:11" s="170" customFormat="1" ht="21" customHeight="1">
      <c r="A176" s="403"/>
      <c r="B176" s="402" t="s">
        <v>3356</v>
      </c>
      <c r="C176" s="403" t="s">
        <v>2510</v>
      </c>
      <c r="D176" s="403" t="s">
        <v>289</v>
      </c>
      <c r="E176" s="402" t="s">
        <v>3355</v>
      </c>
      <c r="F176" s="402">
        <v>4</v>
      </c>
      <c r="G176" s="411">
        <v>509</v>
      </c>
      <c r="H176" s="411">
        <f t="shared" si="9"/>
        <v>2036</v>
      </c>
      <c r="I176" s="338" t="s">
        <v>3841</v>
      </c>
      <c r="J176" s="338"/>
      <c r="K176" s="302"/>
    </row>
    <row r="177" spans="1:11" s="53" customFormat="1" ht="21" customHeight="1">
      <c r="A177" s="50" t="s">
        <v>360</v>
      </c>
      <c r="B177" s="50"/>
      <c r="C177" s="50" t="s">
        <v>276</v>
      </c>
      <c r="D177" s="50" t="s">
        <v>276</v>
      </c>
      <c r="E177" s="50"/>
      <c r="F177" s="64">
        <f>SUM(F178)</f>
        <v>134</v>
      </c>
      <c r="G177" s="64">
        <f aca="true" t="shared" si="10" ref="G177:H179">SUM(G180,G236)</f>
        <v>4238</v>
      </c>
      <c r="H177" s="64">
        <f t="shared" si="10"/>
        <v>14057</v>
      </c>
      <c r="I177" s="64"/>
      <c r="J177" s="64"/>
      <c r="K177" s="305"/>
    </row>
    <row r="178" spans="1:11" s="53" customFormat="1" ht="21" customHeight="1">
      <c r="A178" s="50"/>
      <c r="B178" s="50"/>
      <c r="C178" s="50" t="s">
        <v>610</v>
      </c>
      <c r="D178" s="65" t="s">
        <v>610</v>
      </c>
      <c r="E178" s="65"/>
      <c r="F178" s="64">
        <f>SUM(F181,F237)</f>
        <v>134</v>
      </c>
      <c r="G178" s="64">
        <f t="shared" si="10"/>
        <v>2424</v>
      </c>
      <c r="H178" s="64">
        <f t="shared" si="10"/>
        <v>8815</v>
      </c>
      <c r="I178" s="64"/>
      <c r="J178" s="64"/>
      <c r="K178" s="305"/>
    </row>
    <row r="179" spans="1:11" s="53" customFormat="1" ht="21" customHeight="1">
      <c r="A179" s="50"/>
      <c r="B179" s="50"/>
      <c r="C179" s="50" t="s">
        <v>289</v>
      </c>
      <c r="D179" s="50" t="s">
        <v>289</v>
      </c>
      <c r="E179" s="50"/>
      <c r="F179" s="56"/>
      <c r="G179" s="64">
        <f t="shared" si="10"/>
        <v>1814</v>
      </c>
      <c r="H179" s="64">
        <f t="shared" si="10"/>
        <v>5242</v>
      </c>
      <c r="I179" s="64"/>
      <c r="J179" s="64"/>
      <c r="K179" s="305"/>
    </row>
    <row r="180" spans="1:11" s="45" customFormat="1" ht="21" customHeight="1">
      <c r="A180" s="42" t="s">
        <v>361</v>
      </c>
      <c r="B180" s="42"/>
      <c r="C180" s="42" t="s">
        <v>276</v>
      </c>
      <c r="D180" s="42" t="s">
        <v>276</v>
      </c>
      <c r="E180" s="42"/>
      <c r="F180" s="43">
        <f>SUM(F181)</f>
        <v>50</v>
      </c>
      <c r="G180" s="44">
        <f aca="true" t="shared" si="11" ref="G180:H182">SUM(G183+G207)</f>
        <v>3321</v>
      </c>
      <c r="H180" s="44">
        <f t="shared" si="11"/>
        <v>10605</v>
      </c>
      <c r="I180" s="44"/>
      <c r="J180" s="44"/>
      <c r="K180" s="306"/>
    </row>
    <row r="181" spans="1:11" s="45" customFormat="1" ht="21" customHeight="1">
      <c r="A181" s="42"/>
      <c r="B181" s="42"/>
      <c r="C181" s="42" t="s">
        <v>610</v>
      </c>
      <c r="D181" s="46" t="s">
        <v>610</v>
      </c>
      <c r="E181" s="46"/>
      <c r="F181" s="44">
        <f>SUM(F208)</f>
        <v>50</v>
      </c>
      <c r="G181" s="44">
        <f t="shared" si="11"/>
        <v>1507</v>
      </c>
      <c r="H181" s="44">
        <f t="shared" si="11"/>
        <v>5363</v>
      </c>
      <c r="I181" s="44"/>
      <c r="J181" s="44"/>
      <c r="K181" s="306"/>
    </row>
    <row r="182" spans="1:11" s="45" customFormat="1" ht="21" customHeight="1">
      <c r="A182" s="42"/>
      <c r="B182" s="42"/>
      <c r="C182" s="42" t="s">
        <v>289</v>
      </c>
      <c r="D182" s="42" t="s">
        <v>289</v>
      </c>
      <c r="E182" s="42"/>
      <c r="F182" s="43"/>
      <c r="G182" s="44">
        <f t="shared" si="11"/>
        <v>1814</v>
      </c>
      <c r="H182" s="44">
        <f t="shared" si="11"/>
        <v>5242</v>
      </c>
      <c r="I182" s="44"/>
      <c r="J182" s="44"/>
      <c r="K182" s="306"/>
    </row>
    <row r="183" spans="1:11" s="272" customFormat="1" ht="21" customHeight="1">
      <c r="A183" s="282" t="s">
        <v>2805</v>
      </c>
      <c r="B183" s="283"/>
      <c r="C183" s="284"/>
      <c r="D183" s="267" t="s">
        <v>276</v>
      </c>
      <c r="E183" s="285"/>
      <c r="F183" s="286">
        <f>SUM(F184)</f>
        <v>99</v>
      </c>
      <c r="G183" s="287">
        <f>SUM(G186:G206)</f>
        <v>1224</v>
      </c>
      <c r="H183" s="287">
        <f>SUM(H186:H206)</f>
        <v>4685</v>
      </c>
      <c r="I183" s="287"/>
      <c r="J183" s="287"/>
      <c r="K183" s="304"/>
    </row>
    <row r="184" spans="1:11" s="272" customFormat="1" ht="21" customHeight="1">
      <c r="A184" s="282"/>
      <c r="B184" s="283"/>
      <c r="C184" s="284"/>
      <c r="D184" s="267" t="s">
        <v>610</v>
      </c>
      <c r="E184" s="285"/>
      <c r="F184" s="286">
        <f>SUM(F186:F206)</f>
        <v>99</v>
      </c>
      <c r="G184" s="287">
        <f>SUM(G186:G206)</f>
        <v>1224</v>
      </c>
      <c r="H184" s="287">
        <f>SUM(H186:H206)</f>
        <v>4685</v>
      </c>
      <c r="I184" s="287"/>
      <c r="J184" s="287"/>
      <c r="K184" s="304"/>
    </row>
    <row r="185" spans="1:11" s="272" customFormat="1" ht="21" customHeight="1">
      <c r="A185" s="282"/>
      <c r="B185" s="283"/>
      <c r="C185" s="284"/>
      <c r="D185" s="267" t="s">
        <v>289</v>
      </c>
      <c r="E185" s="285"/>
      <c r="F185" s="286"/>
      <c r="G185" s="287"/>
      <c r="H185" s="287"/>
      <c r="I185" s="287"/>
      <c r="J185" s="287"/>
      <c r="K185" s="304"/>
    </row>
    <row r="186" spans="1:11" s="170" customFormat="1" ht="21" customHeight="1">
      <c r="A186" s="403"/>
      <c r="B186" s="402" t="s">
        <v>1226</v>
      </c>
      <c r="C186" s="403" t="s">
        <v>386</v>
      </c>
      <c r="D186" s="403" t="s">
        <v>610</v>
      </c>
      <c r="E186" s="402" t="s">
        <v>2883</v>
      </c>
      <c r="F186" s="402">
        <v>4</v>
      </c>
      <c r="G186" s="411">
        <v>21</v>
      </c>
      <c r="H186" s="411">
        <f aca="true" t="shared" si="12" ref="H186:H206">SUM(F186*G186)</f>
        <v>84</v>
      </c>
      <c r="I186" s="338" t="s">
        <v>3106</v>
      </c>
      <c r="J186" s="338"/>
      <c r="K186" s="302"/>
    </row>
    <row r="187" spans="1:11" s="170" customFormat="1" ht="21" customHeight="1">
      <c r="A187" s="403"/>
      <c r="B187" s="402" t="s">
        <v>1287</v>
      </c>
      <c r="C187" s="403" t="s">
        <v>441</v>
      </c>
      <c r="D187" s="403" t="s">
        <v>610</v>
      </c>
      <c r="E187" s="402" t="s">
        <v>2883</v>
      </c>
      <c r="F187" s="402">
        <v>4</v>
      </c>
      <c r="G187" s="411">
        <v>110</v>
      </c>
      <c r="H187" s="411">
        <f t="shared" si="12"/>
        <v>440</v>
      </c>
      <c r="I187" s="338" t="s">
        <v>3106</v>
      </c>
      <c r="J187" s="338"/>
      <c r="K187" s="302"/>
    </row>
    <row r="188" spans="1:11" s="170" customFormat="1" ht="21" customHeight="1">
      <c r="A188" s="403"/>
      <c r="B188" s="402" t="s">
        <v>732</v>
      </c>
      <c r="C188" s="403" t="s">
        <v>444</v>
      </c>
      <c r="D188" s="403" t="s">
        <v>610</v>
      </c>
      <c r="E188" s="402" t="s">
        <v>2883</v>
      </c>
      <c r="F188" s="402">
        <v>4</v>
      </c>
      <c r="G188" s="411">
        <v>1</v>
      </c>
      <c r="H188" s="411">
        <f t="shared" si="12"/>
        <v>4</v>
      </c>
      <c r="I188" s="338" t="s">
        <v>3106</v>
      </c>
      <c r="J188" s="338"/>
      <c r="K188" s="302"/>
    </row>
    <row r="189" spans="1:11" s="170" customFormat="1" ht="21" customHeight="1">
      <c r="A189" s="403"/>
      <c r="B189" s="402" t="s">
        <v>1286</v>
      </c>
      <c r="C189" s="403" t="s">
        <v>1285</v>
      </c>
      <c r="D189" s="403" t="s">
        <v>610</v>
      </c>
      <c r="E189" s="402" t="s">
        <v>2883</v>
      </c>
      <c r="F189" s="402">
        <v>4</v>
      </c>
      <c r="G189" s="411">
        <v>111</v>
      </c>
      <c r="H189" s="411">
        <f t="shared" si="12"/>
        <v>444</v>
      </c>
      <c r="I189" s="338" t="s">
        <v>3106</v>
      </c>
      <c r="J189" s="338"/>
      <c r="K189" s="302"/>
    </row>
    <row r="190" spans="1:11" s="170" customFormat="1" ht="21" customHeight="1">
      <c r="A190" s="403"/>
      <c r="B190" s="402" t="s">
        <v>1284</v>
      </c>
      <c r="C190" s="403" t="s">
        <v>1278</v>
      </c>
      <c r="D190" s="403" t="s">
        <v>610</v>
      </c>
      <c r="E190" s="402" t="s">
        <v>2883</v>
      </c>
      <c r="F190" s="402">
        <v>4</v>
      </c>
      <c r="G190" s="411">
        <v>111</v>
      </c>
      <c r="H190" s="411">
        <f t="shared" si="12"/>
        <v>444</v>
      </c>
      <c r="I190" s="338" t="s">
        <v>3106</v>
      </c>
      <c r="J190" s="338"/>
      <c r="K190" s="302"/>
    </row>
    <row r="191" spans="1:11" s="170" customFormat="1" ht="21" customHeight="1">
      <c r="A191" s="403"/>
      <c r="B191" s="402" t="s">
        <v>1283</v>
      </c>
      <c r="C191" s="403" t="s">
        <v>602</v>
      </c>
      <c r="D191" s="403" t="s">
        <v>610</v>
      </c>
      <c r="E191" s="402" t="s">
        <v>2883</v>
      </c>
      <c r="F191" s="402">
        <v>4</v>
      </c>
      <c r="G191" s="411">
        <v>111</v>
      </c>
      <c r="H191" s="411">
        <f t="shared" si="12"/>
        <v>444</v>
      </c>
      <c r="I191" s="338" t="s">
        <v>3510</v>
      </c>
      <c r="J191" s="338"/>
      <c r="K191" s="302"/>
    </row>
    <row r="192" spans="1:11" s="170" customFormat="1" ht="21" customHeight="1">
      <c r="A192" s="403"/>
      <c r="B192" s="402" t="s">
        <v>1282</v>
      </c>
      <c r="C192" s="403" t="s">
        <v>1281</v>
      </c>
      <c r="D192" s="403" t="s">
        <v>610</v>
      </c>
      <c r="E192" s="402" t="s">
        <v>2883</v>
      </c>
      <c r="F192" s="402">
        <v>4</v>
      </c>
      <c r="G192" s="411">
        <v>35</v>
      </c>
      <c r="H192" s="411">
        <f t="shared" si="12"/>
        <v>140</v>
      </c>
      <c r="I192" s="338" t="s">
        <v>3511</v>
      </c>
      <c r="J192" s="338"/>
      <c r="K192" s="302"/>
    </row>
    <row r="193" spans="1:11" s="170" customFormat="1" ht="21" customHeight="1">
      <c r="A193" s="403"/>
      <c r="B193" s="402" t="s">
        <v>1280</v>
      </c>
      <c r="C193" s="403" t="s">
        <v>1279</v>
      </c>
      <c r="D193" s="403" t="s">
        <v>610</v>
      </c>
      <c r="E193" s="402" t="s">
        <v>2883</v>
      </c>
      <c r="F193" s="402">
        <v>4</v>
      </c>
      <c r="G193" s="411">
        <v>12</v>
      </c>
      <c r="H193" s="411">
        <f t="shared" si="12"/>
        <v>48</v>
      </c>
      <c r="I193" s="338" t="s">
        <v>3511</v>
      </c>
      <c r="J193" s="338"/>
      <c r="K193" s="302"/>
    </row>
    <row r="194" spans="1:11" s="170" customFormat="1" ht="21" customHeight="1">
      <c r="A194" s="403"/>
      <c r="B194" s="402" t="s">
        <v>1923</v>
      </c>
      <c r="C194" s="403" t="s">
        <v>1922</v>
      </c>
      <c r="D194" s="403" t="s">
        <v>610</v>
      </c>
      <c r="E194" s="402" t="s">
        <v>2883</v>
      </c>
      <c r="F194" s="402">
        <v>4</v>
      </c>
      <c r="G194" s="411">
        <v>100</v>
      </c>
      <c r="H194" s="411">
        <f t="shared" si="12"/>
        <v>400</v>
      </c>
      <c r="I194" s="338" t="s">
        <v>3106</v>
      </c>
      <c r="J194" s="338"/>
      <c r="K194" s="302"/>
    </row>
    <row r="195" spans="1:11" s="170" customFormat="1" ht="21" customHeight="1">
      <c r="A195" s="403"/>
      <c r="B195" s="402" t="s">
        <v>1459</v>
      </c>
      <c r="C195" s="403" t="s">
        <v>601</v>
      </c>
      <c r="D195" s="403" t="s">
        <v>610</v>
      </c>
      <c r="E195" s="402" t="s">
        <v>2883</v>
      </c>
      <c r="F195" s="402">
        <v>4</v>
      </c>
      <c r="G195" s="411">
        <v>2</v>
      </c>
      <c r="H195" s="411">
        <f t="shared" si="12"/>
        <v>8</v>
      </c>
      <c r="I195" s="338" t="s">
        <v>3106</v>
      </c>
      <c r="J195" s="338"/>
      <c r="K195" s="302"/>
    </row>
    <row r="196" spans="1:11" s="170" customFormat="1" ht="21" customHeight="1">
      <c r="A196" s="403"/>
      <c r="B196" s="402" t="s">
        <v>1921</v>
      </c>
      <c r="C196" s="403" t="s">
        <v>440</v>
      </c>
      <c r="D196" s="403" t="s">
        <v>610</v>
      </c>
      <c r="E196" s="402" t="s">
        <v>2883</v>
      </c>
      <c r="F196" s="402">
        <v>4</v>
      </c>
      <c r="G196" s="411">
        <v>102</v>
      </c>
      <c r="H196" s="411">
        <f t="shared" si="12"/>
        <v>408</v>
      </c>
      <c r="I196" s="338" t="s">
        <v>3510</v>
      </c>
      <c r="J196" s="338"/>
      <c r="K196" s="302"/>
    </row>
    <row r="197" spans="1:11" s="170" customFormat="1" ht="21" customHeight="1">
      <c r="A197" s="403"/>
      <c r="B197" s="402" t="s">
        <v>3795</v>
      </c>
      <c r="C197" s="403" t="s">
        <v>3794</v>
      </c>
      <c r="D197" s="403" t="s">
        <v>610</v>
      </c>
      <c r="E197" s="402" t="s">
        <v>2883</v>
      </c>
      <c r="F197" s="402">
        <v>4</v>
      </c>
      <c r="G197" s="411">
        <v>17</v>
      </c>
      <c r="H197" s="411">
        <f t="shared" si="12"/>
        <v>68</v>
      </c>
      <c r="I197" s="338" t="s">
        <v>3511</v>
      </c>
      <c r="J197" s="338"/>
      <c r="K197" s="302"/>
    </row>
    <row r="198" spans="1:11" s="170" customFormat="1" ht="21" customHeight="1">
      <c r="A198" s="403"/>
      <c r="B198" s="402" t="s">
        <v>3793</v>
      </c>
      <c r="C198" s="403" t="s">
        <v>3792</v>
      </c>
      <c r="D198" s="403" t="s">
        <v>610</v>
      </c>
      <c r="E198" s="402" t="s">
        <v>2883</v>
      </c>
      <c r="F198" s="402">
        <v>4</v>
      </c>
      <c r="G198" s="411">
        <v>27</v>
      </c>
      <c r="H198" s="411">
        <f t="shared" si="12"/>
        <v>108</v>
      </c>
      <c r="I198" s="338" t="s">
        <v>3511</v>
      </c>
      <c r="J198" s="338"/>
      <c r="K198" s="302"/>
    </row>
    <row r="199" spans="1:11" s="170" customFormat="1" ht="21" customHeight="1">
      <c r="A199" s="403"/>
      <c r="B199" s="402" t="s">
        <v>3791</v>
      </c>
      <c r="C199" s="403" t="s">
        <v>3790</v>
      </c>
      <c r="D199" s="403" t="s">
        <v>610</v>
      </c>
      <c r="E199" s="402" t="s">
        <v>2883</v>
      </c>
      <c r="F199" s="402">
        <v>4</v>
      </c>
      <c r="G199" s="411">
        <v>11</v>
      </c>
      <c r="H199" s="411">
        <f t="shared" si="12"/>
        <v>44</v>
      </c>
      <c r="I199" s="338" t="s">
        <v>3511</v>
      </c>
      <c r="J199" s="338"/>
      <c r="K199" s="302"/>
    </row>
    <row r="200" spans="1:11" s="170" customFormat="1" ht="21" customHeight="1">
      <c r="A200" s="403"/>
      <c r="B200" s="402" t="s">
        <v>1464</v>
      </c>
      <c r="C200" s="403" t="s">
        <v>625</v>
      </c>
      <c r="D200" s="403" t="s">
        <v>610</v>
      </c>
      <c r="E200" s="402" t="s">
        <v>2884</v>
      </c>
      <c r="F200" s="402">
        <v>2</v>
      </c>
      <c r="G200" s="411">
        <v>100</v>
      </c>
      <c r="H200" s="411">
        <f t="shared" si="12"/>
        <v>200</v>
      </c>
      <c r="I200" s="338" t="s">
        <v>3110</v>
      </c>
      <c r="J200" s="338"/>
      <c r="K200" s="302"/>
    </row>
    <row r="201" spans="1:11" s="170" customFormat="1" ht="21" customHeight="1">
      <c r="A201" s="403"/>
      <c r="B201" s="402" t="s">
        <v>1684</v>
      </c>
      <c r="C201" s="403" t="s">
        <v>39</v>
      </c>
      <c r="D201" s="403" t="s">
        <v>610</v>
      </c>
      <c r="E201" s="402" t="s">
        <v>3164</v>
      </c>
      <c r="F201" s="402">
        <v>4</v>
      </c>
      <c r="G201" s="411">
        <v>71</v>
      </c>
      <c r="H201" s="411">
        <f t="shared" si="12"/>
        <v>284</v>
      </c>
      <c r="I201" s="338" t="s">
        <v>3510</v>
      </c>
      <c r="J201" s="338"/>
      <c r="K201" s="302"/>
    </row>
    <row r="202" spans="1:11" s="170" customFormat="1" ht="21" customHeight="1">
      <c r="A202" s="403"/>
      <c r="B202" s="402" t="s">
        <v>1683</v>
      </c>
      <c r="C202" s="403" t="s">
        <v>629</v>
      </c>
      <c r="D202" s="403" t="s">
        <v>610</v>
      </c>
      <c r="E202" s="402" t="s">
        <v>2886</v>
      </c>
      <c r="F202" s="402">
        <v>10</v>
      </c>
      <c r="G202" s="411">
        <v>12</v>
      </c>
      <c r="H202" s="411">
        <f t="shared" si="12"/>
        <v>120</v>
      </c>
      <c r="I202" s="338" t="s">
        <v>3110</v>
      </c>
      <c r="J202" s="338"/>
      <c r="K202" s="302"/>
    </row>
    <row r="203" spans="1:11" s="170" customFormat="1" ht="21" customHeight="1">
      <c r="A203" s="403"/>
      <c r="B203" s="402" t="s">
        <v>2318</v>
      </c>
      <c r="C203" s="403" t="s">
        <v>1954</v>
      </c>
      <c r="D203" s="403" t="s">
        <v>610</v>
      </c>
      <c r="E203" s="402" t="s">
        <v>2886</v>
      </c>
      <c r="F203" s="402">
        <v>10</v>
      </c>
      <c r="G203" s="411">
        <v>7</v>
      </c>
      <c r="H203" s="411">
        <f t="shared" si="12"/>
        <v>70</v>
      </c>
      <c r="I203" s="338" t="s">
        <v>3110</v>
      </c>
      <c r="J203" s="338"/>
      <c r="K203" s="302"/>
    </row>
    <row r="204" spans="1:11" s="125" customFormat="1" ht="21" customHeight="1">
      <c r="A204" s="408"/>
      <c r="B204" s="409" t="s">
        <v>3789</v>
      </c>
      <c r="C204" s="408" t="s">
        <v>444</v>
      </c>
      <c r="D204" s="408" t="s">
        <v>610</v>
      </c>
      <c r="E204" s="409" t="s">
        <v>2960</v>
      </c>
      <c r="F204" s="409">
        <v>4</v>
      </c>
      <c r="G204" s="412">
        <v>131</v>
      </c>
      <c r="H204" s="412">
        <f t="shared" si="12"/>
        <v>524</v>
      </c>
      <c r="I204" s="412"/>
      <c r="J204" s="412"/>
      <c r="K204" s="303"/>
    </row>
    <row r="205" spans="1:11" s="125" customFormat="1" ht="21" customHeight="1">
      <c r="A205" s="408"/>
      <c r="B205" s="409" t="s">
        <v>3788</v>
      </c>
      <c r="C205" s="408" t="s">
        <v>1285</v>
      </c>
      <c r="D205" s="408" t="s">
        <v>610</v>
      </c>
      <c r="E205" s="409" t="s">
        <v>3018</v>
      </c>
      <c r="F205" s="409">
        <v>3</v>
      </c>
      <c r="G205" s="412">
        <v>131</v>
      </c>
      <c r="H205" s="412">
        <f t="shared" si="12"/>
        <v>393</v>
      </c>
      <c r="I205" s="412"/>
      <c r="J205" s="412"/>
      <c r="K205" s="303"/>
    </row>
    <row r="206" spans="1:11" s="170" customFormat="1" ht="21" customHeight="1">
      <c r="A206" s="403"/>
      <c r="B206" s="402" t="s">
        <v>3796</v>
      </c>
      <c r="C206" s="403" t="s">
        <v>629</v>
      </c>
      <c r="D206" s="403" t="s">
        <v>610</v>
      </c>
      <c r="E206" s="402" t="s">
        <v>2886</v>
      </c>
      <c r="F206" s="402">
        <v>10</v>
      </c>
      <c r="G206" s="411">
        <v>1</v>
      </c>
      <c r="H206" s="411">
        <f t="shared" si="12"/>
        <v>10</v>
      </c>
      <c r="I206" s="338" t="s">
        <v>3110</v>
      </c>
      <c r="J206" s="338"/>
      <c r="K206" s="302"/>
    </row>
    <row r="207" spans="1:11" s="272" customFormat="1" ht="21" customHeight="1">
      <c r="A207" s="282" t="s">
        <v>364</v>
      </c>
      <c r="B207" s="283"/>
      <c r="C207" s="284"/>
      <c r="D207" s="267" t="s">
        <v>276</v>
      </c>
      <c r="E207" s="285"/>
      <c r="F207" s="286">
        <f>SUM(F208)</f>
        <v>50</v>
      </c>
      <c r="G207" s="287">
        <f>SUM(G210,G213:G216,G219:G224,G227,G230,G233)</f>
        <v>2097</v>
      </c>
      <c r="H207" s="287">
        <f>SUM(H210,H213:H216,H219:H224,H227,H230,H233)</f>
        <v>5920</v>
      </c>
      <c r="I207" s="287"/>
      <c r="J207" s="287"/>
      <c r="K207" s="304"/>
    </row>
    <row r="208" spans="1:11" s="272" customFormat="1" ht="21" customHeight="1">
      <c r="A208" s="282"/>
      <c r="B208" s="283"/>
      <c r="C208" s="284"/>
      <c r="D208" s="267" t="s">
        <v>610</v>
      </c>
      <c r="E208" s="285"/>
      <c r="F208" s="286">
        <f>SUM(F210,F213:F216,F219:F223,F225,F228,F231,F234)</f>
        <v>50</v>
      </c>
      <c r="G208" s="287">
        <f>SUM(G211,G217,G225,G228,G231,G234)</f>
        <v>283</v>
      </c>
      <c r="H208" s="287">
        <f>SUM(H211,H217,H225,H228,H231,H234)</f>
        <v>678</v>
      </c>
      <c r="I208" s="287"/>
      <c r="J208" s="287"/>
      <c r="K208" s="304"/>
    </row>
    <row r="209" spans="1:11" s="272" customFormat="1" ht="21" customHeight="1">
      <c r="A209" s="282"/>
      <c r="B209" s="283"/>
      <c r="C209" s="284"/>
      <c r="D209" s="267" t="s">
        <v>289</v>
      </c>
      <c r="E209" s="285"/>
      <c r="F209" s="286"/>
      <c r="G209" s="287">
        <f>SUM(G212:G215,G218:G223,G226,G229,G232,G235)</f>
        <v>1814</v>
      </c>
      <c r="H209" s="287">
        <f>SUM(H212:H215,H218:H223,H226,H229,H232,H235)</f>
        <v>5242</v>
      </c>
      <c r="I209" s="287"/>
      <c r="J209" s="287"/>
      <c r="K209" s="304"/>
    </row>
    <row r="210" spans="1:11" s="170" customFormat="1" ht="21" customHeight="1">
      <c r="A210" s="403"/>
      <c r="B210" s="402" t="s">
        <v>446</v>
      </c>
      <c r="C210" s="403" t="s">
        <v>445</v>
      </c>
      <c r="D210" s="403" t="s">
        <v>276</v>
      </c>
      <c r="E210" s="402" t="s">
        <v>3126</v>
      </c>
      <c r="F210" s="402">
        <v>4</v>
      </c>
      <c r="G210" s="411">
        <f>SUM(G211:G212)</f>
        <v>8</v>
      </c>
      <c r="H210" s="411">
        <f aca="true" t="shared" si="13" ref="H210:H235">SUM(F210*G210)</f>
        <v>32</v>
      </c>
      <c r="I210" s="338" t="s">
        <v>3512</v>
      </c>
      <c r="J210" s="338"/>
      <c r="K210" s="302"/>
    </row>
    <row r="211" spans="1:11" s="170" customFormat="1" ht="21" customHeight="1">
      <c r="A211" s="403"/>
      <c r="B211" s="402"/>
      <c r="C211" s="403"/>
      <c r="D211" s="403" t="s">
        <v>610</v>
      </c>
      <c r="E211" s="402"/>
      <c r="F211" s="402">
        <v>4</v>
      </c>
      <c r="G211" s="411">
        <v>2</v>
      </c>
      <c r="H211" s="411">
        <f t="shared" si="13"/>
        <v>8</v>
      </c>
      <c r="I211" s="411"/>
      <c r="J211" s="411"/>
      <c r="K211" s="302"/>
    </row>
    <row r="212" spans="1:11" s="170" customFormat="1" ht="21" customHeight="1">
      <c r="A212" s="403"/>
      <c r="B212" s="402"/>
      <c r="C212" s="403"/>
      <c r="D212" s="403" t="s">
        <v>289</v>
      </c>
      <c r="E212" s="402"/>
      <c r="F212" s="402">
        <v>4</v>
      </c>
      <c r="G212" s="411">
        <v>6</v>
      </c>
      <c r="H212" s="411">
        <f t="shared" si="13"/>
        <v>24</v>
      </c>
      <c r="I212" s="411"/>
      <c r="J212" s="411"/>
      <c r="K212" s="302"/>
    </row>
    <row r="213" spans="1:11" s="170" customFormat="1" ht="21" customHeight="1">
      <c r="A213" s="403"/>
      <c r="B213" s="402" t="s">
        <v>388</v>
      </c>
      <c r="C213" s="403" t="s">
        <v>387</v>
      </c>
      <c r="D213" s="403" t="s">
        <v>289</v>
      </c>
      <c r="E213" s="402" t="s">
        <v>3126</v>
      </c>
      <c r="F213" s="402">
        <v>4</v>
      </c>
      <c r="G213" s="411">
        <v>9</v>
      </c>
      <c r="H213" s="411">
        <f t="shared" si="13"/>
        <v>36</v>
      </c>
      <c r="I213" s="338" t="s">
        <v>3512</v>
      </c>
      <c r="J213" s="338"/>
      <c r="K213" s="302"/>
    </row>
    <row r="214" spans="1:11" s="170" customFormat="1" ht="21" customHeight="1">
      <c r="A214" s="403"/>
      <c r="B214" s="402" t="s">
        <v>788</v>
      </c>
      <c r="C214" s="403" t="s">
        <v>787</v>
      </c>
      <c r="D214" s="403" t="s">
        <v>289</v>
      </c>
      <c r="E214" s="402" t="s">
        <v>3126</v>
      </c>
      <c r="F214" s="402">
        <v>4</v>
      </c>
      <c r="G214" s="411">
        <v>6</v>
      </c>
      <c r="H214" s="411">
        <f t="shared" si="13"/>
        <v>24</v>
      </c>
      <c r="I214" s="338" t="s">
        <v>3512</v>
      </c>
      <c r="J214" s="338"/>
      <c r="K214" s="302"/>
    </row>
    <row r="215" spans="1:11" s="170" customFormat="1" ht="21" customHeight="1">
      <c r="A215" s="403"/>
      <c r="B215" s="402" t="s">
        <v>788</v>
      </c>
      <c r="C215" s="403" t="s">
        <v>787</v>
      </c>
      <c r="D215" s="403" t="s">
        <v>289</v>
      </c>
      <c r="E215" s="402" t="s">
        <v>3120</v>
      </c>
      <c r="F215" s="402">
        <v>4</v>
      </c>
      <c r="G215" s="411">
        <v>320</v>
      </c>
      <c r="H215" s="411">
        <f t="shared" si="13"/>
        <v>1280</v>
      </c>
      <c r="I215" s="338" t="s">
        <v>3512</v>
      </c>
      <c r="J215" s="338"/>
      <c r="K215" s="302"/>
    </row>
    <row r="216" spans="1:11" s="170" customFormat="1" ht="21" customHeight="1">
      <c r="A216" s="403"/>
      <c r="B216" s="402" t="s">
        <v>573</v>
      </c>
      <c r="C216" s="403" t="s">
        <v>574</v>
      </c>
      <c r="D216" s="403" t="s">
        <v>276</v>
      </c>
      <c r="E216" s="402" t="s">
        <v>3126</v>
      </c>
      <c r="F216" s="402">
        <v>4</v>
      </c>
      <c r="G216" s="411">
        <f>SUM(G217:G218)</f>
        <v>110</v>
      </c>
      <c r="H216" s="411">
        <f t="shared" si="13"/>
        <v>440</v>
      </c>
      <c r="I216" s="338" t="s">
        <v>3512</v>
      </c>
      <c r="J216" s="338"/>
      <c r="K216" s="302"/>
    </row>
    <row r="217" spans="1:11" s="170" customFormat="1" ht="21" customHeight="1">
      <c r="A217" s="403"/>
      <c r="B217" s="402"/>
      <c r="C217" s="403"/>
      <c r="D217" s="403" t="s">
        <v>610</v>
      </c>
      <c r="E217" s="402"/>
      <c r="F217" s="402">
        <v>4</v>
      </c>
      <c r="G217" s="411">
        <v>18</v>
      </c>
      <c r="H217" s="411">
        <f t="shared" si="13"/>
        <v>72</v>
      </c>
      <c r="I217" s="411"/>
      <c r="J217" s="411"/>
      <c r="K217" s="302"/>
    </row>
    <row r="218" spans="1:11" s="170" customFormat="1" ht="21" customHeight="1">
      <c r="A218" s="403"/>
      <c r="B218" s="402"/>
      <c r="C218" s="403"/>
      <c r="D218" s="403" t="s">
        <v>289</v>
      </c>
      <c r="E218" s="402"/>
      <c r="F218" s="402">
        <v>4</v>
      </c>
      <c r="G218" s="411">
        <v>92</v>
      </c>
      <c r="H218" s="411">
        <f t="shared" si="13"/>
        <v>368</v>
      </c>
      <c r="I218" s="411"/>
      <c r="J218" s="411"/>
      <c r="K218" s="302"/>
    </row>
    <row r="219" spans="1:11" s="170" customFormat="1" ht="21" customHeight="1">
      <c r="A219" s="403"/>
      <c r="B219" s="402" t="s">
        <v>573</v>
      </c>
      <c r="C219" s="403" t="s">
        <v>574</v>
      </c>
      <c r="D219" s="403" t="s">
        <v>289</v>
      </c>
      <c r="E219" s="402" t="s">
        <v>3120</v>
      </c>
      <c r="F219" s="402">
        <v>4</v>
      </c>
      <c r="G219" s="411">
        <v>197</v>
      </c>
      <c r="H219" s="411">
        <f t="shared" si="13"/>
        <v>788</v>
      </c>
      <c r="I219" s="338" t="s">
        <v>3512</v>
      </c>
      <c r="J219" s="338"/>
      <c r="K219" s="302"/>
    </row>
    <row r="220" spans="1:11" s="170" customFormat="1" ht="21" customHeight="1">
      <c r="A220" s="403"/>
      <c r="B220" s="402" t="s">
        <v>575</v>
      </c>
      <c r="C220" s="403" t="s">
        <v>576</v>
      </c>
      <c r="D220" s="403" t="s">
        <v>289</v>
      </c>
      <c r="E220" s="402" t="s">
        <v>3126</v>
      </c>
      <c r="F220" s="402">
        <v>4</v>
      </c>
      <c r="G220" s="411">
        <v>34</v>
      </c>
      <c r="H220" s="411">
        <f t="shared" si="13"/>
        <v>136</v>
      </c>
      <c r="I220" s="338" t="s">
        <v>3512</v>
      </c>
      <c r="J220" s="338"/>
      <c r="K220" s="302"/>
    </row>
    <row r="221" spans="1:11" s="170" customFormat="1" ht="21" customHeight="1">
      <c r="A221" s="403"/>
      <c r="B221" s="402" t="s">
        <v>575</v>
      </c>
      <c r="C221" s="403" t="s">
        <v>576</v>
      </c>
      <c r="D221" s="403" t="s">
        <v>289</v>
      </c>
      <c r="E221" s="402" t="s">
        <v>3120</v>
      </c>
      <c r="F221" s="402">
        <v>4</v>
      </c>
      <c r="G221" s="411">
        <v>22</v>
      </c>
      <c r="H221" s="411">
        <f t="shared" si="13"/>
        <v>88</v>
      </c>
      <c r="I221" s="338" t="s">
        <v>3512</v>
      </c>
      <c r="J221" s="338"/>
      <c r="K221" s="302"/>
    </row>
    <row r="222" spans="1:11" s="170" customFormat="1" ht="21" customHeight="1">
      <c r="A222" s="403"/>
      <c r="B222" s="402" t="s">
        <v>3800</v>
      </c>
      <c r="C222" s="403" t="s">
        <v>441</v>
      </c>
      <c r="D222" s="403" t="s">
        <v>289</v>
      </c>
      <c r="E222" s="402" t="s">
        <v>2883</v>
      </c>
      <c r="F222" s="402">
        <v>4</v>
      </c>
      <c r="G222" s="411">
        <v>1</v>
      </c>
      <c r="H222" s="411">
        <f t="shared" si="13"/>
        <v>4</v>
      </c>
      <c r="I222" s="338" t="s">
        <v>3512</v>
      </c>
      <c r="J222" s="338"/>
      <c r="K222" s="302"/>
    </row>
    <row r="223" spans="1:11" s="170" customFormat="1" ht="21" customHeight="1">
      <c r="A223" s="403"/>
      <c r="B223" s="402" t="s">
        <v>2780</v>
      </c>
      <c r="C223" s="403" t="s">
        <v>2779</v>
      </c>
      <c r="D223" s="403" t="s">
        <v>289</v>
      </c>
      <c r="E223" s="402" t="s">
        <v>3126</v>
      </c>
      <c r="F223" s="402">
        <v>4</v>
      </c>
      <c r="G223" s="411">
        <v>2</v>
      </c>
      <c r="H223" s="411">
        <f t="shared" si="13"/>
        <v>8</v>
      </c>
      <c r="I223" s="338" t="s">
        <v>3512</v>
      </c>
      <c r="J223" s="338"/>
      <c r="K223" s="302"/>
    </row>
    <row r="224" spans="1:11" s="170" customFormat="1" ht="21" customHeight="1">
      <c r="A224" s="403"/>
      <c r="B224" s="402" t="s">
        <v>2780</v>
      </c>
      <c r="C224" s="403" t="s">
        <v>3799</v>
      </c>
      <c r="D224" s="403" t="s">
        <v>276</v>
      </c>
      <c r="E224" s="402" t="s">
        <v>3120</v>
      </c>
      <c r="F224" s="402">
        <v>4</v>
      </c>
      <c r="G224" s="411">
        <f>SUM(G225:G226)</f>
        <v>154</v>
      </c>
      <c r="H224" s="411">
        <f t="shared" si="13"/>
        <v>616</v>
      </c>
      <c r="I224" s="338" t="s">
        <v>3512</v>
      </c>
      <c r="J224" s="338"/>
      <c r="K224" s="302"/>
    </row>
    <row r="225" spans="1:11" s="170" customFormat="1" ht="21" customHeight="1">
      <c r="A225" s="403"/>
      <c r="B225" s="402"/>
      <c r="C225" s="403"/>
      <c r="D225" s="403" t="s">
        <v>610</v>
      </c>
      <c r="E225" s="402"/>
      <c r="F225" s="402">
        <v>4</v>
      </c>
      <c r="G225" s="411">
        <v>36</v>
      </c>
      <c r="H225" s="411">
        <f t="shared" si="13"/>
        <v>144</v>
      </c>
      <c r="I225" s="411"/>
      <c r="J225" s="411"/>
      <c r="K225" s="302"/>
    </row>
    <row r="226" spans="1:11" s="170" customFormat="1" ht="21" customHeight="1">
      <c r="A226" s="403"/>
      <c r="B226" s="402"/>
      <c r="C226" s="403"/>
      <c r="D226" s="403" t="s">
        <v>289</v>
      </c>
      <c r="E226" s="402"/>
      <c r="F226" s="402">
        <v>4</v>
      </c>
      <c r="G226" s="411">
        <v>118</v>
      </c>
      <c r="H226" s="411">
        <f t="shared" si="13"/>
        <v>472</v>
      </c>
      <c r="I226" s="411"/>
      <c r="J226" s="411"/>
      <c r="K226" s="302"/>
    </row>
    <row r="227" spans="1:11" s="170" customFormat="1" ht="21" customHeight="1">
      <c r="A227" s="403"/>
      <c r="B227" s="402" t="s">
        <v>3052</v>
      </c>
      <c r="C227" s="403" t="s">
        <v>3051</v>
      </c>
      <c r="D227" s="403" t="s">
        <v>276</v>
      </c>
      <c r="E227" s="402" t="s">
        <v>3035</v>
      </c>
      <c r="F227" s="402">
        <v>2</v>
      </c>
      <c r="G227" s="411">
        <f>SUM(G228:G229)</f>
        <v>51</v>
      </c>
      <c r="H227" s="411">
        <f t="shared" si="13"/>
        <v>102</v>
      </c>
      <c r="I227" s="338" t="s">
        <v>3512</v>
      </c>
      <c r="J227" s="338"/>
      <c r="K227" s="302"/>
    </row>
    <row r="228" spans="1:11" s="170" customFormat="1" ht="21" customHeight="1">
      <c r="A228" s="403"/>
      <c r="B228" s="402"/>
      <c r="C228" s="403"/>
      <c r="D228" s="403" t="s">
        <v>610</v>
      </c>
      <c r="E228" s="402"/>
      <c r="F228" s="402">
        <v>2</v>
      </c>
      <c r="G228" s="411">
        <v>1</v>
      </c>
      <c r="H228" s="411">
        <f t="shared" si="13"/>
        <v>2</v>
      </c>
      <c r="I228" s="411"/>
      <c r="J228" s="411"/>
      <c r="K228" s="302"/>
    </row>
    <row r="229" spans="1:11" s="170" customFormat="1" ht="21" customHeight="1">
      <c r="A229" s="403"/>
      <c r="B229" s="402"/>
      <c r="C229" s="403"/>
      <c r="D229" s="403" t="s">
        <v>289</v>
      </c>
      <c r="E229" s="402"/>
      <c r="F229" s="402">
        <v>2</v>
      </c>
      <c r="G229" s="411">
        <v>50</v>
      </c>
      <c r="H229" s="411">
        <f t="shared" si="13"/>
        <v>100</v>
      </c>
      <c r="I229" s="411"/>
      <c r="J229" s="411"/>
      <c r="K229" s="302"/>
    </row>
    <row r="230" spans="1:11" s="170" customFormat="1" ht="21" customHeight="1">
      <c r="A230" s="403"/>
      <c r="B230" s="402" t="s">
        <v>3354</v>
      </c>
      <c r="C230" s="403" t="s">
        <v>3353</v>
      </c>
      <c r="D230" s="403" t="s">
        <v>276</v>
      </c>
      <c r="E230" s="402" t="s">
        <v>3035</v>
      </c>
      <c r="F230" s="402">
        <v>2</v>
      </c>
      <c r="G230" s="411">
        <f>SUM(G231:G232)</f>
        <v>103</v>
      </c>
      <c r="H230" s="411">
        <f t="shared" si="13"/>
        <v>206</v>
      </c>
      <c r="I230" s="338" t="s">
        <v>3512</v>
      </c>
      <c r="J230" s="338"/>
      <c r="K230" s="302"/>
    </row>
    <row r="231" spans="1:11" s="170" customFormat="1" ht="21" customHeight="1">
      <c r="A231" s="403"/>
      <c r="B231" s="402"/>
      <c r="C231" s="403"/>
      <c r="D231" s="403" t="s">
        <v>610</v>
      </c>
      <c r="E231" s="402"/>
      <c r="F231" s="402">
        <v>2</v>
      </c>
      <c r="G231" s="411">
        <v>11</v>
      </c>
      <c r="H231" s="411">
        <f t="shared" si="13"/>
        <v>22</v>
      </c>
      <c r="I231" s="411"/>
      <c r="J231" s="411"/>
      <c r="K231" s="302"/>
    </row>
    <row r="232" spans="1:11" s="170" customFormat="1" ht="21" customHeight="1">
      <c r="A232" s="403"/>
      <c r="B232" s="402"/>
      <c r="C232" s="403"/>
      <c r="D232" s="403" t="s">
        <v>289</v>
      </c>
      <c r="E232" s="402"/>
      <c r="F232" s="402">
        <v>2</v>
      </c>
      <c r="G232" s="411">
        <v>92</v>
      </c>
      <c r="H232" s="411">
        <f t="shared" si="13"/>
        <v>184</v>
      </c>
      <c r="I232" s="411"/>
      <c r="J232" s="411"/>
      <c r="K232" s="302"/>
    </row>
    <row r="233" spans="1:11" s="170" customFormat="1" ht="21" customHeight="1">
      <c r="A233" s="403"/>
      <c r="B233" s="402" t="s">
        <v>3798</v>
      </c>
      <c r="C233" s="403" t="s">
        <v>3797</v>
      </c>
      <c r="D233" s="403" t="s">
        <v>276</v>
      </c>
      <c r="E233" s="402" t="s">
        <v>3035</v>
      </c>
      <c r="F233" s="402">
        <v>2</v>
      </c>
      <c r="G233" s="411">
        <f>SUM(G234:G235)</f>
        <v>1080</v>
      </c>
      <c r="H233" s="411">
        <f t="shared" si="13"/>
        <v>2160</v>
      </c>
      <c r="I233" s="338" t="s">
        <v>3512</v>
      </c>
      <c r="J233" s="338"/>
      <c r="K233" s="302"/>
    </row>
    <row r="234" spans="1:11" s="170" customFormat="1" ht="21" customHeight="1">
      <c r="A234" s="403"/>
      <c r="B234" s="402"/>
      <c r="C234" s="403"/>
      <c r="D234" s="403" t="s">
        <v>610</v>
      </c>
      <c r="E234" s="402"/>
      <c r="F234" s="402">
        <v>2</v>
      </c>
      <c r="G234" s="411">
        <v>215</v>
      </c>
      <c r="H234" s="411">
        <f t="shared" si="13"/>
        <v>430</v>
      </c>
      <c r="I234" s="411"/>
      <c r="J234" s="411"/>
      <c r="K234" s="302"/>
    </row>
    <row r="235" spans="1:11" s="170" customFormat="1" ht="21" customHeight="1">
      <c r="A235" s="403"/>
      <c r="B235" s="402"/>
      <c r="C235" s="403"/>
      <c r="D235" s="403" t="s">
        <v>289</v>
      </c>
      <c r="E235" s="402"/>
      <c r="F235" s="402">
        <v>2</v>
      </c>
      <c r="G235" s="411">
        <v>865</v>
      </c>
      <c r="H235" s="411">
        <f t="shared" si="13"/>
        <v>1730</v>
      </c>
      <c r="I235" s="411"/>
      <c r="J235" s="411"/>
      <c r="K235" s="302"/>
    </row>
    <row r="236" spans="1:11" s="45" customFormat="1" ht="21" customHeight="1">
      <c r="A236" s="42" t="s">
        <v>362</v>
      </c>
      <c r="B236" s="42"/>
      <c r="C236" s="42" t="s">
        <v>276</v>
      </c>
      <c r="D236" s="42" t="s">
        <v>276</v>
      </c>
      <c r="E236" s="42"/>
      <c r="F236" s="44">
        <f>SUM(F237)</f>
        <v>84</v>
      </c>
      <c r="G236" s="44">
        <f>SUM(G237)</f>
        <v>917</v>
      </c>
      <c r="H236" s="44">
        <f>SUM(H237)</f>
        <v>3452</v>
      </c>
      <c r="I236" s="44"/>
      <c r="J236" s="44"/>
      <c r="K236" s="306"/>
    </row>
    <row r="237" spans="1:11" s="45" customFormat="1" ht="21" customHeight="1">
      <c r="A237" s="42"/>
      <c r="B237" s="42"/>
      <c r="C237" s="42" t="s">
        <v>610</v>
      </c>
      <c r="D237" s="46" t="s">
        <v>610</v>
      </c>
      <c r="E237" s="46"/>
      <c r="F237" s="44">
        <f>SUM(F239:F258)</f>
        <v>84</v>
      </c>
      <c r="G237" s="44">
        <f>SUM(G239:G258)</f>
        <v>917</v>
      </c>
      <c r="H237" s="44">
        <f>SUM(H239:H258)</f>
        <v>3452</v>
      </c>
      <c r="I237" s="44"/>
      <c r="J237" s="44"/>
      <c r="K237" s="306"/>
    </row>
    <row r="238" spans="1:11" s="45" customFormat="1" ht="21" customHeight="1">
      <c r="A238" s="42"/>
      <c r="B238" s="42"/>
      <c r="C238" s="42" t="s">
        <v>289</v>
      </c>
      <c r="D238" s="42" t="s">
        <v>289</v>
      </c>
      <c r="E238" s="42"/>
      <c r="F238" s="43"/>
      <c r="G238" s="44"/>
      <c r="H238" s="44"/>
      <c r="I238" s="44"/>
      <c r="J238" s="44"/>
      <c r="K238" s="306"/>
    </row>
    <row r="239" spans="1:11" s="170" customFormat="1" ht="21" customHeight="1">
      <c r="A239" s="403"/>
      <c r="B239" s="402" t="s">
        <v>786</v>
      </c>
      <c r="C239" s="403" t="s">
        <v>785</v>
      </c>
      <c r="D239" s="403" t="s">
        <v>610</v>
      </c>
      <c r="E239" s="402" t="s">
        <v>3126</v>
      </c>
      <c r="F239" s="402">
        <v>4</v>
      </c>
      <c r="G239" s="411">
        <v>21</v>
      </c>
      <c r="H239" s="411">
        <f aca="true" t="shared" si="14" ref="H239:H258">SUM(F239*G239)</f>
        <v>84</v>
      </c>
      <c r="I239" s="338" t="s">
        <v>3106</v>
      </c>
      <c r="J239" s="338"/>
      <c r="K239" s="302"/>
    </row>
    <row r="240" spans="1:11" s="170" customFormat="1" ht="21" customHeight="1">
      <c r="A240" s="403"/>
      <c r="B240" s="402" t="s">
        <v>784</v>
      </c>
      <c r="C240" s="403" t="s">
        <v>783</v>
      </c>
      <c r="D240" s="403" t="s">
        <v>610</v>
      </c>
      <c r="E240" s="402" t="s">
        <v>3126</v>
      </c>
      <c r="F240" s="402">
        <v>4</v>
      </c>
      <c r="G240" s="411">
        <v>2</v>
      </c>
      <c r="H240" s="411">
        <f t="shared" si="14"/>
        <v>8</v>
      </c>
      <c r="I240" s="338" t="s">
        <v>3106</v>
      </c>
      <c r="J240" s="338"/>
      <c r="K240" s="302"/>
    </row>
    <row r="241" spans="1:11" s="170" customFormat="1" ht="21" customHeight="1">
      <c r="A241" s="403"/>
      <c r="B241" s="402" t="s">
        <v>782</v>
      </c>
      <c r="C241" s="403" t="s">
        <v>781</v>
      </c>
      <c r="D241" s="403" t="s">
        <v>610</v>
      </c>
      <c r="E241" s="402" t="s">
        <v>2885</v>
      </c>
      <c r="F241" s="402">
        <v>2</v>
      </c>
      <c r="G241" s="411">
        <v>7</v>
      </c>
      <c r="H241" s="411">
        <f t="shared" si="14"/>
        <v>14</v>
      </c>
      <c r="I241" s="338" t="s">
        <v>3106</v>
      </c>
      <c r="J241" s="338"/>
      <c r="K241" s="302"/>
    </row>
    <row r="242" spans="1:11" s="170" customFormat="1" ht="21" customHeight="1">
      <c r="A242" s="403"/>
      <c r="B242" s="402" t="s">
        <v>2768</v>
      </c>
      <c r="C242" s="403" t="s">
        <v>2765</v>
      </c>
      <c r="D242" s="403" t="s">
        <v>610</v>
      </c>
      <c r="E242" s="402" t="s">
        <v>2963</v>
      </c>
      <c r="F242" s="402">
        <v>4</v>
      </c>
      <c r="G242" s="411">
        <v>59</v>
      </c>
      <c r="H242" s="411">
        <f t="shared" si="14"/>
        <v>236</v>
      </c>
      <c r="I242" s="338" t="s">
        <v>3389</v>
      </c>
      <c r="J242" s="338"/>
      <c r="K242" s="302"/>
    </row>
    <row r="243" spans="1:11" s="170" customFormat="1" ht="21" customHeight="1">
      <c r="A243" s="403"/>
      <c r="B243" s="402" t="s">
        <v>2767</v>
      </c>
      <c r="C243" s="403" t="s">
        <v>2766</v>
      </c>
      <c r="D243" s="403" t="s">
        <v>610</v>
      </c>
      <c r="E243" s="402" t="s">
        <v>2885</v>
      </c>
      <c r="F243" s="402">
        <v>2</v>
      </c>
      <c r="G243" s="411">
        <v>22</v>
      </c>
      <c r="H243" s="411">
        <f t="shared" si="14"/>
        <v>44</v>
      </c>
      <c r="I243" s="338" t="s">
        <v>3389</v>
      </c>
      <c r="J243" s="338"/>
      <c r="K243" s="302"/>
    </row>
    <row r="244" spans="1:11" s="170" customFormat="1" ht="21" customHeight="1">
      <c r="A244" s="403"/>
      <c r="B244" s="402" t="s">
        <v>1277</v>
      </c>
      <c r="C244" s="403" t="s">
        <v>1276</v>
      </c>
      <c r="D244" s="403" t="s">
        <v>610</v>
      </c>
      <c r="E244" s="402" t="s">
        <v>3126</v>
      </c>
      <c r="F244" s="402">
        <v>4</v>
      </c>
      <c r="G244" s="411">
        <v>72</v>
      </c>
      <c r="H244" s="411">
        <f t="shared" si="14"/>
        <v>288</v>
      </c>
      <c r="I244" s="338" t="s">
        <v>3106</v>
      </c>
      <c r="J244" s="338"/>
      <c r="K244" s="302"/>
    </row>
    <row r="245" spans="1:11" s="170" customFormat="1" ht="21" customHeight="1">
      <c r="A245" s="403"/>
      <c r="B245" s="402" t="s">
        <v>1275</v>
      </c>
      <c r="C245" s="403" t="s">
        <v>1274</v>
      </c>
      <c r="D245" s="403" t="s">
        <v>610</v>
      </c>
      <c r="E245" s="402" t="s">
        <v>2885</v>
      </c>
      <c r="F245" s="402">
        <v>2</v>
      </c>
      <c r="G245" s="411">
        <v>74</v>
      </c>
      <c r="H245" s="411">
        <f t="shared" si="14"/>
        <v>148</v>
      </c>
      <c r="I245" s="338" t="s">
        <v>3106</v>
      </c>
      <c r="J245" s="338"/>
      <c r="K245" s="302"/>
    </row>
    <row r="246" spans="1:11" s="170" customFormat="1" ht="21" customHeight="1">
      <c r="A246" s="403"/>
      <c r="B246" s="402" t="s">
        <v>1273</v>
      </c>
      <c r="C246" s="403" t="s">
        <v>1272</v>
      </c>
      <c r="D246" s="403" t="s">
        <v>610</v>
      </c>
      <c r="E246" s="402" t="s">
        <v>3126</v>
      </c>
      <c r="F246" s="402">
        <v>4</v>
      </c>
      <c r="G246" s="411">
        <v>71</v>
      </c>
      <c r="H246" s="411">
        <f t="shared" si="14"/>
        <v>284</v>
      </c>
      <c r="I246" s="338" t="s">
        <v>3106</v>
      </c>
      <c r="J246" s="338"/>
      <c r="K246" s="302"/>
    </row>
    <row r="247" spans="1:11" s="170" customFormat="1" ht="21" customHeight="1">
      <c r="A247" s="403"/>
      <c r="B247" s="402" t="s">
        <v>1271</v>
      </c>
      <c r="C247" s="403" t="s">
        <v>1270</v>
      </c>
      <c r="D247" s="403" t="s">
        <v>610</v>
      </c>
      <c r="E247" s="402" t="s">
        <v>3126</v>
      </c>
      <c r="F247" s="402">
        <v>4</v>
      </c>
      <c r="G247" s="411">
        <v>73</v>
      </c>
      <c r="H247" s="411">
        <f t="shared" si="14"/>
        <v>292</v>
      </c>
      <c r="I247" s="338" t="s">
        <v>3106</v>
      </c>
      <c r="J247" s="338"/>
      <c r="K247" s="302"/>
    </row>
    <row r="248" spans="1:11" s="170" customFormat="1" ht="21" customHeight="1">
      <c r="A248" s="403"/>
      <c r="B248" s="402" t="s">
        <v>3787</v>
      </c>
      <c r="C248" s="403" t="s">
        <v>3786</v>
      </c>
      <c r="D248" s="403" t="s">
        <v>610</v>
      </c>
      <c r="E248" s="402" t="s">
        <v>2884</v>
      </c>
      <c r="F248" s="402">
        <v>2</v>
      </c>
      <c r="G248" s="411">
        <v>23</v>
      </c>
      <c r="H248" s="411">
        <f t="shared" si="14"/>
        <v>46</v>
      </c>
      <c r="I248" s="338" t="s">
        <v>3389</v>
      </c>
      <c r="J248" s="338"/>
      <c r="K248" s="302"/>
    </row>
    <row r="249" spans="1:11" s="170" customFormat="1" ht="21" customHeight="1">
      <c r="A249" s="403"/>
      <c r="B249" s="402" t="s">
        <v>1920</v>
      </c>
      <c r="C249" s="403" t="s">
        <v>1919</v>
      </c>
      <c r="D249" s="403" t="s">
        <v>610</v>
      </c>
      <c r="E249" s="402" t="s">
        <v>3126</v>
      </c>
      <c r="F249" s="402">
        <v>4</v>
      </c>
      <c r="G249" s="411">
        <v>85</v>
      </c>
      <c r="H249" s="411">
        <f t="shared" si="14"/>
        <v>340</v>
      </c>
      <c r="I249" s="338" t="s">
        <v>3106</v>
      </c>
      <c r="J249" s="338"/>
      <c r="K249" s="302"/>
    </row>
    <row r="250" spans="1:11" s="170" customFormat="1" ht="21" customHeight="1">
      <c r="A250" s="403"/>
      <c r="B250" s="402" t="s">
        <v>1918</v>
      </c>
      <c r="C250" s="403" t="s">
        <v>1917</v>
      </c>
      <c r="D250" s="403" t="s">
        <v>610</v>
      </c>
      <c r="E250" s="402" t="s">
        <v>3126</v>
      </c>
      <c r="F250" s="402">
        <v>4</v>
      </c>
      <c r="G250" s="411">
        <v>76</v>
      </c>
      <c r="H250" s="411">
        <f t="shared" si="14"/>
        <v>304</v>
      </c>
      <c r="I250" s="338" t="s">
        <v>3389</v>
      </c>
      <c r="J250" s="338"/>
      <c r="K250" s="302"/>
    </row>
    <row r="251" spans="1:11" s="170" customFormat="1" ht="21" customHeight="1">
      <c r="A251" s="403"/>
      <c r="B251" s="402" t="s">
        <v>1916</v>
      </c>
      <c r="C251" s="403" t="s">
        <v>594</v>
      </c>
      <c r="D251" s="403" t="s">
        <v>610</v>
      </c>
      <c r="E251" s="402" t="s">
        <v>3126</v>
      </c>
      <c r="F251" s="402">
        <v>4</v>
      </c>
      <c r="G251" s="411">
        <v>74</v>
      </c>
      <c r="H251" s="411">
        <f t="shared" si="14"/>
        <v>296</v>
      </c>
      <c r="I251" s="338" t="s">
        <v>3389</v>
      </c>
      <c r="J251" s="338"/>
      <c r="K251" s="302"/>
    </row>
    <row r="252" spans="1:11" s="170" customFormat="1" ht="21" customHeight="1">
      <c r="A252" s="403"/>
      <c r="B252" s="402" t="s">
        <v>2409</v>
      </c>
      <c r="C252" s="403" t="s">
        <v>2410</v>
      </c>
      <c r="D252" s="403" t="s">
        <v>610</v>
      </c>
      <c r="E252" s="402" t="s">
        <v>2963</v>
      </c>
      <c r="F252" s="402">
        <v>4</v>
      </c>
      <c r="G252" s="411">
        <v>33</v>
      </c>
      <c r="H252" s="411">
        <f t="shared" si="14"/>
        <v>132</v>
      </c>
      <c r="I252" s="338" t="s">
        <v>3106</v>
      </c>
      <c r="J252" s="338"/>
      <c r="K252" s="302"/>
    </row>
    <row r="253" spans="1:11" s="170" customFormat="1" ht="21" customHeight="1">
      <c r="A253" s="403"/>
      <c r="B253" s="402" t="s">
        <v>2317</v>
      </c>
      <c r="C253" s="403" t="s">
        <v>629</v>
      </c>
      <c r="D253" s="403" t="s">
        <v>610</v>
      </c>
      <c r="E253" s="402" t="s">
        <v>2886</v>
      </c>
      <c r="F253" s="402">
        <v>10</v>
      </c>
      <c r="G253" s="411">
        <v>3</v>
      </c>
      <c r="H253" s="411">
        <f t="shared" si="14"/>
        <v>30</v>
      </c>
      <c r="I253" s="338" t="s">
        <v>3110</v>
      </c>
      <c r="J253" s="338"/>
      <c r="K253" s="302"/>
    </row>
    <row r="254" spans="1:11" s="170" customFormat="1" ht="21" customHeight="1">
      <c r="A254" s="403"/>
      <c r="B254" s="402" t="s">
        <v>2316</v>
      </c>
      <c r="C254" s="403" t="s">
        <v>1954</v>
      </c>
      <c r="D254" s="403" t="s">
        <v>610</v>
      </c>
      <c r="E254" s="402" t="s">
        <v>2886</v>
      </c>
      <c r="F254" s="402">
        <v>10</v>
      </c>
      <c r="G254" s="411">
        <v>3</v>
      </c>
      <c r="H254" s="411">
        <f t="shared" si="14"/>
        <v>30</v>
      </c>
      <c r="I254" s="338" t="s">
        <v>3110</v>
      </c>
      <c r="J254" s="338"/>
      <c r="K254" s="302"/>
    </row>
    <row r="255" spans="1:11" s="170" customFormat="1" ht="21" customHeight="1">
      <c r="A255" s="403"/>
      <c r="B255" s="402" t="s">
        <v>3785</v>
      </c>
      <c r="C255" s="403" t="s">
        <v>785</v>
      </c>
      <c r="D255" s="403" t="s">
        <v>610</v>
      </c>
      <c r="E255" s="402" t="s">
        <v>3120</v>
      </c>
      <c r="F255" s="402">
        <v>4</v>
      </c>
      <c r="G255" s="411">
        <v>44</v>
      </c>
      <c r="H255" s="411">
        <f t="shared" si="14"/>
        <v>176</v>
      </c>
      <c r="I255" s="338" t="s">
        <v>3106</v>
      </c>
      <c r="J255" s="338"/>
      <c r="K255" s="302"/>
    </row>
    <row r="256" spans="1:11" s="170" customFormat="1" ht="21" customHeight="1">
      <c r="A256" s="403"/>
      <c r="B256" s="402" t="s">
        <v>3784</v>
      </c>
      <c r="C256" s="403" t="s">
        <v>783</v>
      </c>
      <c r="D256" s="403" t="s">
        <v>610</v>
      </c>
      <c r="E256" s="402" t="s">
        <v>3120</v>
      </c>
      <c r="F256" s="402">
        <v>4</v>
      </c>
      <c r="G256" s="411">
        <v>29</v>
      </c>
      <c r="H256" s="411">
        <f t="shared" si="14"/>
        <v>116</v>
      </c>
      <c r="I256" s="338" t="s">
        <v>3106</v>
      </c>
      <c r="J256" s="338"/>
      <c r="K256" s="302"/>
    </row>
    <row r="257" spans="1:11" s="170" customFormat="1" ht="21" customHeight="1">
      <c r="A257" s="403"/>
      <c r="B257" s="402" t="s">
        <v>3783</v>
      </c>
      <c r="C257" s="403" t="s">
        <v>781</v>
      </c>
      <c r="D257" s="403" t="s">
        <v>610</v>
      </c>
      <c r="E257" s="402" t="s">
        <v>2993</v>
      </c>
      <c r="F257" s="402">
        <v>4</v>
      </c>
      <c r="G257" s="411">
        <v>73</v>
      </c>
      <c r="H257" s="411">
        <f t="shared" si="14"/>
        <v>292</v>
      </c>
      <c r="I257" s="338" t="s">
        <v>3389</v>
      </c>
      <c r="J257" s="338"/>
      <c r="K257" s="302"/>
    </row>
    <row r="258" spans="1:11" s="170" customFormat="1" ht="21" customHeight="1">
      <c r="A258" s="403"/>
      <c r="B258" s="402" t="s">
        <v>3782</v>
      </c>
      <c r="C258" s="403" t="s">
        <v>3781</v>
      </c>
      <c r="D258" s="403" t="s">
        <v>610</v>
      </c>
      <c r="E258" s="402" t="s">
        <v>3120</v>
      </c>
      <c r="F258" s="402">
        <v>4</v>
      </c>
      <c r="G258" s="411">
        <v>73</v>
      </c>
      <c r="H258" s="411">
        <f t="shared" si="14"/>
        <v>292</v>
      </c>
      <c r="I258" s="338" t="s">
        <v>3389</v>
      </c>
      <c r="J258" s="338"/>
      <c r="K258" s="302"/>
    </row>
    <row r="259" spans="1:11" s="53" customFormat="1" ht="21" customHeight="1">
      <c r="A259" s="57" t="s">
        <v>363</v>
      </c>
      <c r="B259" s="57"/>
      <c r="C259" s="57" t="s">
        <v>276</v>
      </c>
      <c r="D259" s="57" t="s">
        <v>276</v>
      </c>
      <c r="E259" s="57"/>
      <c r="F259" s="91">
        <f>SUM(F260)</f>
        <v>8</v>
      </c>
      <c r="G259" s="92">
        <f aca="true" t="shared" si="15" ref="G259:H261">SUM(G262,G265)</f>
        <v>141</v>
      </c>
      <c r="H259" s="92">
        <f t="shared" si="15"/>
        <v>564</v>
      </c>
      <c r="I259" s="92"/>
      <c r="J259" s="92"/>
      <c r="K259" s="305"/>
    </row>
    <row r="260" spans="1:11" s="53" customFormat="1" ht="21" customHeight="1">
      <c r="A260" s="57"/>
      <c r="B260" s="57"/>
      <c r="C260" s="57" t="s">
        <v>610</v>
      </c>
      <c r="D260" s="93" t="s">
        <v>610</v>
      </c>
      <c r="E260" s="93"/>
      <c r="F260" s="92">
        <f>SUM(F263,F266)</f>
        <v>8</v>
      </c>
      <c r="G260" s="92">
        <f t="shared" si="15"/>
        <v>33</v>
      </c>
      <c r="H260" s="92">
        <f t="shared" si="15"/>
        <v>132</v>
      </c>
      <c r="I260" s="92"/>
      <c r="J260" s="92"/>
      <c r="K260" s="305"/>
    </row>
    <row r="261" spans="1:11" s="53" customFormat="1" ht="21" customHeight="1">
      <c r="A261" s="57"/>
      <c r="B261" s="57"/>
      <c r="C261" s="57" t="s">
        <v>289</v>
      </c>
      <c r="D261" s="57" t="s">
        <v>289</v>
      </c>
      <c r="E261" s="57"/>
      <c r="F261" s="91"/>
      <c r="G261" s="92">
        <f t="shared" si="15"/>
        <v>108</v>
      </c>
      <c r="H261" s="92">
        <f t="shared" si="15"/>
        <v>432</v>
      </c>
      <c r="I261" s="92"/>
      <c r="J261" s="92"/>
      <c r="K261" s="305"/>
    </row>
    <row r="262" spans="1:11" s="170" customFormat="1" ht="21" customHeight="1">
      <c r="A262" s="403"/>
      <c r="B262" s="402" t="s">
        <v>743</v>
      </c>
      <c r="C262" s="403" t="s">
        <v>742</v>
      </c>
      <c r="D262" s="403" t="s">
        <v>276</v>
      </c>
      <c r="E262" s="402" t="s">
        <v>3126</v>
      </c>
      <c r="F262" s="402">
        <v>4</v>
      </c>
      <c r="G262" s="411">
        <f>SUM(G263:G264)</f>
        <v>72</v>
      </c>
      <c r="H262" s="411">
        <f aca="true" t="shared" si="16" ref="H262:H267">SUM(F262*G262)</f>
        <v>288</v>
      </c>
      <c r="I262" s="338" t="s">
        <v>3062</v>
      </c>
      <c r="J262" s="338"/>
      <c r="K262" s="302"/>
    </row>
    <row r="263" spans="1:11" s="170" customFormat="1" ht="21" customHeight="1">
      <c r="A263" s="403"/>
      <c r="B263" s="402"/>
      <c r="C263" s="403"/>
      <c r="D263" s="403" t="s">
        <v>610</v>
      </c>
      <c r="E263" s="402"/>
      <c r="F263" s="402">
        <v>4</v>
      </c>
      <c r="G263" s="411">
        <v>32</v>
      </c>
      <c r="H263" s="411">
        <f t="shared" si="16"/>
        <v>128</v>
      </c>
      <c r="I263" s="411"/>
      <c r="J263" s="411"/>
      <c r="K263" s="302"/>
    </row>
    <row r="264" spans="1:11" s="170" customFormat="1" ht="21" customHeight="1">
      <c r="A264" s="403"/>
      <c r="B264" s="402"/>
      <c r="C264" s="403"/>
      <c r="D264" s="403" t="s">
        <v>289</v>
      </c>
      <c r="E264" s="402"/>
      <c r="F264" s="402">
        <v>4</v>
      </c>
      <c r="G264" s="411">
        <v>40</v>
      </c>
      <c r="H264" s="411">
        <f t="shared" si="16"/>
        <v>160</v>
      </c>
      <c r="I264" s="411"/>
      <c r="J264" s="411"/>
      <c r="K264" s="302"/>
    </row>
    <row r="265" spans="1:11" s="170" customFormat="1" ht="21" customHeight="1">
      <c r="A265" s="403"/>
      <c r="B265" s="402" t="s">
        <v>743</v>
      </c>
      <c r="C265" s="403" t="s">
        <v>742</v>
      </c>
      <c r="D265" s="403" t="s">
        <v>276</v>
      </c>
      <c r="E265" s="402" t="s">
        <v>3120</v>
      </c>
      <c r="F265" s="402">
        <v>4</v>
      </c>
      <c r="G265" s="411">
        <f>SUM(G266:G267)</f>
        <v>69</v>
      </c>
      <c r="H265" s="411">
        <f t="shared" si="16"/>
        <v>276</v>
      </c>
      <c r="I265" s="338" t="s">
        <v>3062</v>
      </c>
      <c r="J265" s="338"/>
      <c r="K265" s="302"/>
    </row>
    <row r="266" spans="1:11" s="170" customFormat="1" ht="21" customHeight="1">
      <c r="A266" s="403"/>
      <c r="B266" s="402"/>
      <c r="C266" s="403"/>
      <c r="D266" s="403" t="s">
        <v>610</v>
      </c>
      <c r="E266" s="402"/>
      <c r="F266" s="402">
        <v>4</v>
      </c>
      <c r="G266" s="411">
        <v>1</v>
      </c>
      <c r="H266" s="411">
        <f t="shared" si="16"/>
        <v>4</v>
      </c>
      <c r="I266" s="411"/>
      <c r="J266" s="411"/>
      <c r="K266" s="302"/>
    </row>
    <row r="267" spans="1:11" s="170" customFormat="1" ht="21" customHeight="1">
      <c r="A267" s="403"/>
      <c r="B267" s="402"/>
      <c r="C267" s="403"/>
      <c r="D267" s="403" t="s">
        <v>289</v>
      </c>
      <c r="E267" s="402"/>
      <c r="F267" s="402">
        <v>4</v>
      </c>
      <c r="G267" s="411">
        <v>68</v>
      </c>
      <c r="H267" s="411">
        <f t="shared" si="16"/>
        <v>272</v>
      </c>
      <c r="I267" s="411"/>
      <c r="J267" s="411"/>
      <c r="K267" s="302"/>
    </row>
    <row r="268" spans="1:11" s="98" customFormat="1" ht="21" customHeight="1">
      <c r="A268" s="57" t="s">
        <v>1944</v>
      </c>
      <c r="B268" s="95"/>
      <c r="C268" s="95" t="s">
        <v>276</v>
      </c>
      <c r="D268" s="95" t="s">
        <v>276</v>
      </c>
      <c r="E268" s="95"/>
      <c r="F268" s="96">
        <f>SUM(F269)</f>
        <v>164</v>
      </c>
      <c r="G268" s="97">
        <f aca="true" t="shared" si="17" ref="G268:H270">SUM(G271+G287)</f>
        <v>616</v>
      </c>
      <c r="H268" s="97">
        <f t="shared" si="17"/>
        <v>2702</v>
      </c>
      <c r="I268" s="97"/>
      <c r="J268" s="97"/>
      <c r="K268" s="310"/>
    </row>
    <row r="269" spans="1:11" s="98" customFormat="1" ht="21" customHeight="1">
      <c r="A269" s="95"/>
      <c r="B269" s="95"/>
      <c r="C269" s="95" t="s">
        <v>610</v>
      </c>
      <c r="D269" s="99" t="s">
        <v>610</v>
      </c>
      <c r="E269" s="99"/>
      <c r="F269" s="97">
        <f>SUM(F272+F288)</f>
        <v>164</v>
      </c>
      <c r="G269" s="97">
        <f t="shared" si="17"/>
        <v>359</v>
      </c>
      <c r="H269" s="97">
        <f t="shared" si="17"/>
        <v>1674</v>
      </c>
      <c r="I269" s="97"/>
      <c r="J269" s="97"/>
      <c r="K269" s="310"/>
    </row>
    <row r="270" spans="1:11" s="98" customFormat="1" ht="21" customHeight="1">
      <c r="A270" s="95"/>
      <c r="B270" s="95"/>
      <c r="C270" s="95" t="s">
        <v>289</v>
      </c>
      <c r="D270" s="95" t="s">
        <v>289</v>
      </c>
      <c r="E270" s="95"/>
      <c r="F270" s="91" t="s">
        <v>320</v>
      </c>
      <c r="G270" s="97">
        <f t="shared" si="17"/>
        <v>257</v>
      </c>
      <c r="H270" s="97">
        <f t="shared" si="17"/>
        <v>1028</v>
      </c>
      <c r="I270" s="97"/>
      <c r="J270" s="97"/>
      <c r="K270" s="310"/>
    </row>
    <row r="271" spans="1:11" s="272" customFormat="1" ht="21" customHeight="1">
      <c r="A271" s="282" t="s">
        <v>2805</v>
      </c>
      <c r="B271" s="286"/>
      <c r="C271" s="284"/>
      <c r="D271" s="267" t="s">
        <v>276</v>
      </c>
      <c r="E271" s="286"/>
      <c r="F271" s="286">
        <f>SUM(F272)</f>
        <v>54</v>
      </c>
      <c r="G271" s="287">
        <f>SUM(G274:G286)</f>
        <v>251</v>
      </c>
      <c r="H271" s="287">
        <f>SUM(H274:H286)</f>
        <v>1010</v>
      </c>
      <c r="I271" s="287"/>
      <c r="J271" s="287"/>
      <c r="K271" s="304"/>
    </row>
    <row r="272" spans="1:11" s="272" customFormat="1" ht="21" customHeight="1">
      <c r="A272" s="282"/>
      <c r="B272" s="283"/>
      <c r="C272" s="284"/>
      <c r="D272" s="267" t="s">
        <v>610</v>
      </c>
      <c r="E272" s="285"/>
      <c r="F272" s="286">
        <f>SUM(F274:F286)</f>
        <v>54</v>
      </c>
      <c r="G272" s="287">
        <f>SUM(G274:G283,G285:G286)</f>
        <v>251</v>
      </c>
      <c r="H272" s="287">
        <f>SUM(H274:H283,H285:H286)</f>
        <v>1010</v>
      </c>
      <c r="I272" s="287"/>
      <c r="J272" s="287"/>
      <c r="K272" s="304"/>
    </row>
    <row r="273" spans="1:11" s="272" customFormat="1" ht="21" customHeight="1">
      <c r="A273" s="282"/>
      <c r="B273" s="283"/>
      <c r="C273" s="284"/>
      <c r="D273" s="267" t="s">
        <v>289</v>
      </c>
      <c r="E273" s="285"/>
      <c r="F273" s="286"/>
      <c r="G273" s="287"/>
      <c r="H273" s="287"/>
      <c r="I273" s="287"/>
      <c r="J273" s="287"/>
      <c r="K273" s="304"/>
    </row>
    <row r="274" spans="1:11" s="170" customFormat="1" ht="21" customHeight="1">
      <c r="A274" s="403"/>
      <c r="B274" s="402" t="s">
        <v>3780</v>
      </c>
      <c r="C274" s="403" t="s">
        <v>3779</v>
      </c>
      <c r="D274" s="403" t="s">
        <v>610</v>
      </c>
      <c r="E274" s="402" t="s">
        <v>2883</v>
      </c>
      <c r="F274" s="402">
        <v>4</v>
      </c>
      <c r="G274" s="411">
        <v>4</v>
      </c>
      <c r="H274" s="411">
        <f aca="true" t="shared" si="18" ref="H274:H286">SUM(F274*G274)</f>
        <v>16</v>
      </c>
      <c r="I274" s="338" t="s">
        <v>3106</v>
      </c>
      <c r="J274" s="338"/>
      <c r="K274" s="302"/>
    </row>
    <row r="275" spans="1:11" s="170" customFormat="1" ht="21" customHeight="1">
      <c r="A275" s="403"/>
      <c r="B275" s="402" t="s">
        <v>2414</v>
      </c>
      <c r="C275" s="403" t="s">
        <v>2413</v>
      </c>
      <c r="D275" s="403" t="s">
        <v>610</v>
      </c>
      <c r="E275" s="402" t="s">
        <v>2883</v>
      </c>
      <c r="F275" s="402">
        <v>4</v>
      </c>
      <c r="G275" s="411">
        <v>43</v>
      </c>
      <c r="H275" s="411">
        <f t="shared" si="18"/>
        <v>172</v>
      </c>
      <c r="I275" s="338" t="s">
        <v>3513</v>
      </c>
      <c r="J275" s="338"/>
      <c r="K275" s="302"/>
    </row>
    <row r="276" spans="1:11" s="170" customFormat="1" ht="21" customHeight="1">
      <c r="A276" s="403"/>
      <c r="B276" s="402" t="s">
        <v>2418</v>
      </c>
      <c r="C276" s="403" t="s">
        <v>2417</v>
      </c>
      <c r="D276" s="403" t="s">
        <v>610</v>
      </c>
      <c r="E276" s="402" t="s">
        <v>2883</v>
      </c>
      <c r="F276" s="402">
        <v>4</v>
      </c>
      <c r="G276" s="411">
        <v>24</v>
      </c>
      <c r="H276" s="411">
        <f t="shared" si="18"/>
        <v>96</v>
      </c>
      <c r="I276" s="338" t="s">
        <v>3513</v>
      </c>
      <c r="J276" s="338"/>
      <c r="K276" s="302"/>
    </row>
    <row r="277" spans="1:11" s="170" customFormat="1" ht="21" customHeight="1">
      <c r="A277" s="403"/>
      <c r="B277" s="402" t="s">
        <v>2416</v>
      </c>
      <c r="C277" s="403" t="s">
        <v>2415</v>
      </c>
      <c r="D277" s="403" t="s">
        <v>610</v>
      </c>
      <c r="E277" s="402" t="s">
        <v>2883</v>
      </c>
      <c r="F277" s="402">
        <v>4</v>
      </c>
      <c r="G277" s="411">
        <v>27</v>
      </c>
      <c r="H277" s="411">
        <f t="shared" si="18"/>
        <v>108</v>
      </c>
      <c r="I277" s="338" t="s">
        <v>3513</v>
      </c>
      <c r="J277" s="338"/>
      <c r="K277" s="302"/>
    </row>
    <row r="278" spans="1:11" s="170" customFormat="1" ht="21" customHeight="1">
      <c r="A278" s="403"/>
      <c r="B278" s="402" t="s">
        <v>2500</v>
      </c>
      <c r="C278" s="403" t="s">
        <v>2499</v>
      </c>
      <c r="D278" s="403" t="s">
        <v>610</v>
      </c>
      <c r="E278" s="402" t="s">
        <v>2883</v>
      </c>
      <c r="F278" s="402">
        <v>4</v>
      </c>
      <c r="G278" s="411">
        <v>29</v>
      </c>
      <c r="H278" s="411">
        <f t="shared" si="18"/>
        <v>116</v>
      </c>
      <c r="I278" s="338" t="s">
        <v>3396</v>
      </c>
      <c r="J278" s="338"/>
      <c r="K278" s="302"/>
    </row>
    <row r="279" spans="1:11" s="170" customFormat="1" ht="21" customHeight="1">
      <c r="A279" s="403"/>
      <c r="B279" s="402" t="s">
        <v>2412</v>
      </c>
      <c r="C279" s="403" t="s">
        <v>2411</v>
      </c>
      <c r="D279" s="403" t="s">
        <v>610</v>
      </c>
      <c r="E279" s="402" t="s">
        <v>2883</v>
      </c>
      <c r="F279" s="402">
        <v>4</v>
      </c>
      <c r="G279" s="411">
        <v>56</v>
      </c>
      <c r="H279" s="411">
        <f t="shared" si="18"/>
        <v>224</v>
      </c>
      <c r="I279" s="338" t="s">
        <v>3396</v>
      </c>
      <c r="J279" s="338"/>
      <c r="K279" s="302"/>
    </row>
    <row r="280" spans="1:11" s="170" customFormat="1" ht="21" customHeight="1">
      <c r="A280" s="403"/>
      <c r="B280" s="402" t="s">
        <v>2764</v>
      </c>
      <c r="C280" s="403" t="s">
        <v>2763</v>
      </c>
      <c r="D280" s="403" t="s">
        <v>610</v>
      </c>
      <c r="E280" s="402" t="s">
        <v>2883</v>
      </c>
      <c r="F280" s="402">
        <v>4</v>
      </c>
      <c r="G280" s="411">
        <v>33</v>
      </c>
      <c r="H280" s="411">
        <f t="shared" si="18"/>
        <v>132</v>
      </c>
      <c r="I280" s="338" t="s">
        <v>3396</v>
      </c>
      <c r="J280" s="338"/>
      <c r="K280" s="302"/>
    </row>
    <row r="281" spans="1:11" s="170" customFormat="1" ht="21" customHeight="1">
      <c r="A281" s="403"/>
      <c r="B281" s="402" t="s">
        <v>2630</v>
      </c>
      <c r="C281" s="403" t="s">
        <v>1954</v>
      </c>
      <c r="D281" s="403" t="s">
        <v>610</v>
      </c>
      <c r="E281" s="402" t="s">
        <v>2886</v>
      </c>
      <c r="F281" s="402">
        <v>10</v>
      </c>
      <c r="G281" s="411">
        <v>1</v>
      </c>
      <c r="H281" s="411">
        <f t="shared" si="18"/>
        <v>10</v>
      </c>
      <c r="I281" s="338" t="s">
        <v>3110</v>
      </c>
      <c r="J281" s="338"/>
      <c r="K281" s="302"/>
    </row>
    <row r="282" spans="1:11" s="170" customFormat="1" ht="21" customHeight="1">
      <c r="A282" s="403"/>
      <c r="B282" s="402" t="s">
        <v>3778</v>
      </c>
      <c r="C282" s="403" t="s">
        <v>3777</v>
      </c>
      <c r="D282" s="403" t="s">
        <v>610</v>
      </c>
      <c r="E282" s="402" t="s">
        <v>2960</v>
      </c>
      <c r="F282" s="402">
        <v>4</v>
      </c>
      <c r="G282" s="411">
        <v>6</v>
      </c>
      <c r="H282" s="411">
        <f t="shared" si="18"/>
        <v>24</v>
      </c>
      <c r="I282" s="338" t="s">
        <v>3842</v>
      </c>
      <c r="J282" s="338"/>
      <c r="K282" s="302"/>
    </row>
    <row r="283" spans="1:11" s="170" customFormat="1" ht="21" customHeight="1">
      <c r="A283" s="403"/>
      <c r="B283" s="402" t="s">
        <v>3776</v>
      </c>
      <c r="C283" s="403" t="s">
        <v>3823</v>
      </c>
      <c r="D283" s="403" t="s">
        <v>610</v>
      </c>
      <c r="E283" s="402" t="s">
        <v>2960</v>
      </c>
      <c r="F283" s="402">
        <v>4</v>
      </c>
      <c r="G283" s="411">
        <v>7</v>
      </c>
      <c r="H283" s="411">
        <f t="shared" si="18"/>
        <v>28</v>
      </c>
      <c r="I283" s="338" t="s">
        <v>3843</v>
      </c>
      <c r="J283" s="338"/>
      <c r="K283" s="302"/>
    </row>
    <row r="284" spans="1:11" s="170" customFormat="1" ht="21" customHeight="1">
      <c r="A284" s="403"/>
      <c r="B284" s="402"/>
      <c r="C284" s="403" t="s">
        <v>3824</v>
      </c>
      <c r="D284" s="403"/>
      <c r="E284" s="402"/>
      <c r="F284" s="402"/>
      <c r="G284" s="411"/>
      <c r="H284" s="411"/>
      <c r="I284" s="411"/>
      <c r="J284" s="411"/>
      <c r="K284" s="302"/>
    </row>
    <row r="285" spans="1:11" s="170" customFormat="1" ht="21" customHeight="1">
      <c r="A285" s="403"/>
      <c r="B285" s="402" t="s">
        <v>3775</v>
      </c>
      <c r="C285" s="403" t="s">
        <v>3774</v>
      </c>
      <c r="D285" s="403" t="s">
        <v>610</v>
      </c>
      <c r="E285" s="402" t="s">
        <v>2960</v>
      </c>
      <c r="F285" s="402">
        <v>4</v>
      </c>
      <c r="G285" s="411">
        <v>4</v>
      </c>
      <c r="H285" s="411">
        <f t="shared" si="18"/>
        <v>16</v>
      </c>
      <c r="I285" s="415" t="s">
        <v>3844</v>
      </c>
      <c r="J285" s="415"/>
      <c r="K285" s="302"/>
    </row>
    <row r="286" spans="1:11" s="170" customFormat="1" ht="21" customHeight="1">
      <c r="A286" s="403"/>
      <c r="B286" s="402" t="s">
        <v>3773</v>
      </c>
      <c r="C286" s="403" t="s">
        <v>2411</v>
      </c>
      <c r="D286" s="403" t="s">
        <v>610</v>
      </c>
      <c r="E286" s="402" t="s">
        <v>2960</v>
      </c>
      <c r="F286" s="402">
        <v>4</v>
      </c>
      <c r="G286" s="411">
        <v>17</v>
      </c>
      <c r="H286" s="411">
        <f t="shared" si="18"/>
        <v>68</v>
      </c>
      <c r="I286" s="411"/>
      <c r="J286" s="411"/>
      <c r="K286" s="302"/>
    </row>
    <row r="287" spans="1:11" s="272" customFormat="1" ht="21" customHeight="1">
      <c r="A287" s="282" t="s">
        <v>364</v>
      </c>
      <c r="B287" s="286"/>
      <c r="C287" s="284"/>
      <c r="D287" s="267" t="s">
        <v>276</v>
      </c>
      <c r="E287" s="286"/>
      <c r="F287" s="286">
        <f>SUM(F288)</f>
        <v>110</v>
      </c>
      <c r="G287" s="287">
        <f>SUM(G290:G296,G299)</f>
        <v>365</v>
      </c>
      <c r="H287" s="287">
        <f>SUM(H290:H296,H299)</f>
        <v>1692</v>
      </c>
      <c r="I287" s="287"/>
      <c r="J287" s="287"/>
      <c r="K287" s="304"/>
    </row>
    <row r="288" spans="1:11" s="272" customFormat="1" ht="21" customHeight="1">
      <c r="A288" s="282"/>
      <c r="B288" s="286"/>
      <c r="C288" s="284"/>
      <c r="D288" s="267" t="s">
        <v>610</v>
      </c>
      <c r="E288" s="286"/>
      <c r="F288" s="286">
        <f>SUM(F290:F295,F297,F299)</f>
        <v>110</v>
      </c>
      <c r="G288" s="287">
        <f>SUM(G290:G295,G297)</f>
        <v>108</v>
      </c>
      <c r="H288" s="287">
        <f>SUM(H290:H295,H297)</f>
        <v>664</v>
      </c>
      <c r="I288" s="287"/>
      <c r="J288" s="287"/>
      <c r="K288" s="304"/>
    </row>
    <row r="289" spans="1:11" s="272" customFormat="1" ht="21" customHeight="1">
      <c r="A289" s="282"/>
      <c r="B289" s="286"/>
      <c r="C289" s="284"/>
      <c r="D289" s="267" t="s">
        <v>289</v>
      </c>
      <c r="E289" s="286"/>
      <c r="F289" s="286"/>
      <c r="G289" s="287">
        <f>SUM(G298:G299)</f>
        <v>257</v>
      </c>
      <c r="H289" s="287">
        <f>SUM(H298:H299)</f>
        <v>1028</v>
      </c>
      <c r="I289" s="287"/>
      <c r="J289" s="287"/>
      <c r="K289" s="304"/>
    </row>
    <row r="290" spans="1:11" s="170" customFormat="1" ht="21" customHeight="1">
      <c r="A290" s="403"/>
      <c r="B290" s="402" t="s">
        <v>1269</v>
      </c>
      <c r="C290" s="403" t="s">
        <v>1268</v>
      </c>
      <c r="D290" s="403" t="s">
        <v>610</v>
      </c>
      <c r="E290" s="402" t="s">
        <v>3140</v>
      </c>
      <c r="F290" s="402">
        <v>6</v>
      </c>
      <c r="G290" s="411">
        <v>18</v>
      </c>
      <c r="H290" s="411">
        <f aca="true" t="shared" si="19" ref="H290:H299">SUM(F290*G290)</f>
        <v>108</v>
      </c>
      <c r="I290" s="338" t="s">
        <v>3397</v>
      </c>
      <c r="J290" s="338"/>
      <c r="K290" s="302"/>
    </row>
    <row r="291" spans="1:11" s="170" customFormat="1" ht="21" customHeight="1">
      <c r="A291" s="403"/>
      <c r="B291" s="402" t="s">
        <v>2312</v>
      </c>
      <c r="C291" s="403" t="s">
        <v>2311</v>
      </c>
      <c r="D291" s="403" t="s">
        <v>610</v>
      </c>
      <c r="E291" s="402" t="s">
        <v>3338</v>
      </c>
      <c r="F291" s="402">
        <v>28</v>
      </c>
      <c r="G291" s="411">
        <v>1</v>
      </c>
      <c r="H291" s="411">
        <f t="shared" si="19"/>
        <v>28</v>
      </c>
      <c r="I291" s="338" t="s">
        <v>3397</v>
      </c>
      <c r="J291" s="338"/>
      <c r="K291" s="302"/>
    </row>
    <row r="292" spans="1:11" s="170" customFormat="1" ht="21" customHeight="1">
      <c r="A292" s="403"/>
      <c r="B292" s="402" t="s">
        <v>1289</v>
      </c>
      <c r="C292" s="403" t="s">
        <v>1288</v>
      </c>
      <c r="D292" s="403" t="s">
        <v>610</v>
      </c>
      <c r="E292" s="402" t="s">
        <v>3140</v>
      </c>
      <c r="F292" s="402">
        <v>6</v>
      </c>
      <c r="G292" s="411">
        <v>20</v>
      </c>
      <c r="H292" s="411">
        <f t="shared" si="19"/>
        <v>120</v>
      </c>
      <c r="I292" s="338" t="s">
        <v>3397</v>
      </c>
      <c r="J292" s="338"/>
      <c r="K292" s="302"/>
    </row>
    <row r="293" spans="1:11" s="170" customFormat="1" ht="21" customHeight="1">
      <c r="A293" s="403"/>
      <c r="B293" s="402" t="s">
        <v>2314</v>
      </c>
      <c r="C293" s="403" t="s">
        <v>2313</v>
      </c>
      <c r="D293" s="403" t="s">
        <v>610</v>
      </c>
      <c r="E293" s="402" t="s">
        <v>3338</v>
      </c>
      <c r="F293" s="402">
        <v>28</v>
      </c>
      <c r="G293" s="411">
        <v>2</v>
      </c>
      <c r="H293" s="411">
        <f t="shared" si="19"/>
        <v>56</v>
      </c>
      <c r="I293" s="338" t="s">
        <v>3397</v>
      </c>
      <c r="J293" s="338"/>
      <c r="K293" s="302"/>
    </row>
    <row r="294" spans="1:11" s="170" customFormat="1" ht="21" customHeight="1">
      <c r="A294" s="403"/>
      <c r="B294" s="402" t="s">
        <v>1943</v>
      </c>
      <c r="C294" s="403" t="s">
        <v>1942</v>
      </c>
      <c r="D294" s="403" t="s">
        <v>610</v>
      </c>
      <c r="E294" s="402" t="s">
        <v>3140</v>
      </c>
      <c r="F294" s="402">
        <v>6</v>
      </c>
      <c r="G294" s="411">
        <v>30</v>
      </c>
      <c r="H294" s="411">
        <f t="shared" si="19"/>
        <v>180</v>
      </c>
      <c r="I294" s="338" t="s">
        <v>3397</v>
      </c>
      <c r="J294" s="338"/>
      <c r="K294" s="302"/>
    </row>
    <row r="295" spans="1:11" s="170" customFormat="1" ht="21" customHeight="1">
      <c r="A295" s="403"/>
      <c r="B295" s="402" t="s">
        <v>2310</v>
      </c>
      <c r="C295" s="403" t="s">
        <v>2309</v>
      </c>
      <c r="D295" s="403" t="s">
        <v>610</v>
      </c>
      <c r="E295" s="402" t="s">
        <v>3338</v>
      </c>
      <c r="F295" s="402">
        <v>28</v>
      </c>
      <c r="G295" s="411">
        <v>1</v>
      </c>
      <c r="H295" s="411">
        <f t="shared" si="19"/>
        <v>28</v>
      </c>
      <c r="I295" s="338" t="s">
        <v>3397</v>
      </c>
      <c r="J295" s="338"/>
      <c r="K295" s="302"/>
    </row>
    <row r="296" spans="1:11" s="125" customFormat="1" ht="21" customHeight="1">
      <c r="A296" s="416"/>
      <c r="B296" s="409" t="s">
        <v>72</v>
      </c>
      <c r="C296" s="408" t="s">
        <v>71</v>
      </c>
      <c r="D296" s="408" t="s">
        <v>276</v>
      </c>
      <c r="E296" s="409" t="s">
        <v>3126</v>
      </c>
      <c r="F296" s="409">
        <v>4</v>
      </c>
      <c r="G296" s="412">
        <f>SUM(G297:G298)</f>
        <v>215</v>
      </c>
      <c r="H296" s="412">
        <f t="shared" si="19"/>
        <v>860</v>
      </c>
      <c r="I296" s="397" t="s">
        <v>3515</v>
      </c>
      <c r="J296" s="397"/>
      <c r="K296" s="303"/>
    </row>
    <row r="297" spans="1:11" s="125" customFormat="1" ht="21" customHeight="1">
      <c r="A297" s="416"/>
      <c r="B297" s="409"/>
      <c r="C297" s="408"/>
      <c r="D297" s="408" t="s">
        <v>610</v>
      </c>
      <c r="E297" s="409"/>
      <c r="F297" s="409">
        <v>4</v>
      </c>
      <c r="G297" s="412">
        <v>36</v>
      </c>
      <c r="H297" s="412">
        <f t="shared" si="19"/>
        <v>144</v>
      </c>
      <c r="I297" s="412"/>
      <c r="J297" s="412"/>
      <c r="K297" s="303"/>
    </row>
    <row r="298" spans="1:11" s="125" customFormat="1" ht="21" customHeight="1">
      <c r="A298" s="416"/>
      <c r="B298" s="409"/>
      <c r="C298" s="408"/>
      <c r="D298" s="408" t="s">
        <v>289</v>
      </c>
      <c r="E298" s="409"/>
      <c r="F298" s="409">
        <v>4</v>
      </c>
      <c r="G298" s="412">
        <v>179</v>
      </c>
      <c r="H298" s="412">
        <f t="shared" si="19"/>
        <v>716</v>
      </c>
      <c r="I298" s="412"/>
      <c r="J298" s="412"/>
      <c r="K298" s="303"/>
    </row>
    <row r="299" spans="1:11" s="125" customFormat="1" ht="21" customHeight="1">
      <c r="A299" s="416"/>
      <c r="B299" s="409" t="s">
        <v>72</v>
      </c>
      <c r="C299" s="408" t="s">
        <v>71</v>
      </c>
      <c r="D299" s="408" t="s">
        <v>289</v>
      </c>
      <c r="E299" s="409" t="s">
        <v>3120</v>
      </c>
      <c r="F299" s="409">
        <v>4</v>
      </c>
      <c r="G299" s="412">
        <v>78</v>
      </c>
      <c r="H299" s="412">
        <f t="shared" si="19"/>
        <v>312</v>
      </c>
      <c r="I299" s="397" t="s">
        <v>3515</v>
      </c>
      <c r="J299" s="397"/>
      <c r="K299" s="303"/>
    </row>
    <row r="300" spans="1:11" s="98" customFormat="1" ht="21" customHeight="1">
      <c r="A300" s="95" t="s">
        <v>364</v>
      </c>
      <c r="B300" s="95"/>
      <c r="C300" s="95" t="s">
        <v>276</v>
      </c>
      <c r="D300" s="95" t="s">
        <v>276</v>
      </c>
      <c r="E300" s="95"/>
      <c r="F300" s="96">
        <f>SUM(F301)</f>
        <v>88</v>
      </c>
      <c r="G300" s="97">
        <f>SUM(G303,G306,G309,G312,G315,G318,G319,G322,G323,G326,G327,G330,G333,G334,G337,G338,G341,G344,G345,G348,G351,G354,G357,G358,G361,G362,G365)</f>
        <v>3346</v>
      </c>
      <c r="H300" s="97">
        <f>SUM(H303,H306,H309,H312,H315,H318,H319,H322,H323,H326,H327,H330,H333,H334,H337,H338,H341,H344,H345,H348,H351,H354,H357,H358,H361,H362,H365)</f>
        <v>11820</v>
      </c>
      <c r="I300" s="97"/>
      <c r="J300" s="97"/>
      <c r="K300" s="310"/>
    </row>
    <row r="301" spans="1:11" s="98" customFormat="1" ht="21" customHeight="1">
      <c r="A301" s="95"/>
      <c r="B301" s="95"/>
      <c r="C301" s="95" t="s">
        <v>610</v>
      </c>
      <c r="D301" s="99" t="s">
        <v>610</v>
      </c>
      <c r="E301" s="99"/>
      <c r="F301" s="97">
        <f>SUM(F304,F307,F310,F313,F316,F318,F320,F322,F324,F326,F328,F331,F333,F335,F337,F339,F342,F344,F346,F349,F352,F355,F357,F359,F361,F363,F366)</f>
        <v>88</v>
      </c>
      <c r="G301" s="97">
        <f>SUM(G304,G307,G310,G313,G316,G320,G324,G328,G331,G335,G339,G342,G346,G349,G352,G355,G359,G363,G366)</f>
        <v>617</v>
      </c>
      <c r="H301" s="97">
        <f>SUM(H304,H307,H310,H313,H316,H320,H324,H328,H331,H335,H339,H342,H346,H349,H352,H355,H359,H363,H366)</f>
        <v>2128</v>
      </c>
      <c r="I301" s="97"/>
      <c r="J301" s="97"/>
      <c r="K301" s="310"/>
    </row>
    <row r="302" spans="1:11" s="98" customFormat="1" ht="21" customHeight="1">
      <c r="A302" s="95"/>
      <c r="B302" s="95"/>
      <c r="C302" s="95" t="s">
        <v>289</v>
      </c>
      <c r="D302" s="95" t="s">
        <v>289</v>
      </c>
      <c r="E302" s="95"/>
      <c r="F302" s="96"/>
      <c r="G302" s="97">
        <f>SUM(G305,G308,G311,G314,G317,G318,G321,G322,G325,G326,G329,G332,G333,G336,G337,G340,G343,G344,G347,G350,G353,G356,G357,G360,G361,G364,G367)</f>
        <v>2729</v>
      </c>
      <c r="H302" s="97">
        <f>SUM(H305,H308,H311,H314,H317,H318,H321,H322,H325,H326,H329,H332,H333,H336,H337,H340,H343,H344,H347,H350,H353,H356,H357,H360,H361,H364,H367)</f>
        <v>9692</v>
      </c>
      <c r="I302" s="97"/>
      <c r="J302" s="97"/>
      <c r="K302" s="310"/>
    </row>
    <row r="303" spans="1:11" s="67" customFormat="1" ht="21" customHeight="1">
      <c r="A303" s="403"/>
      <c r="B303" s="402" t="s">
        <v>3060</v>
      </c>
      <c r="C303" s="403" t="s">
        <v>2660</v>
      </c>
      <c r="D303" s="403" t="s">
        <v>276</v>
      </c>
      <c r="E303" s="402" t="s">
        <v>3120</v>
      </c>
      <c r="F303" s="402">
        <v>4</v>
      </c>
      <c r="G303" s="411">
        <f>SUM(G304:G305)</f>
        <v>57</v>
      </c>
      <c r="H303" s="411">
        <f aca="true" t="shared" si="20" ref="H303:H334">SUM(F303*G303)</f>
        <v>228</v>
      </c>
      <c r="I303" s="411"/>
      <c r="J303" s="411"/>
      <c r="K303" s="307"/>
    </row>
    <row r="304" spans="1:11" s="67" customFormat="1" ht="21" customHeight="1">
      <c r="A304" s="403"/>
      <c r="B304" s="402"/>
      <c r="C304" s="403"/>
      <c r="D304" s="403" t="s">
        <v>610</v>
      </c>
      <c r="E304" s="402"/>
      <c r="F304" s="402">
        <v>4</v>
      </c>
      <c r="G304" s="411">
        <v>1</v>
      </c>
      <c r="H304" s="411">
        <f t="shared" si="20"/>
        <v>4</v>
      </c>
      <c r="I304" s="411"/>
      <c r="J304" s="411"/>
      <c r="K304" s="307"/>
    </row>
    <row r="305" spans="1:11" s="67" customFormat="1" ht="21" customHeight="1">
      <c r="A305" s="403"/>
      <c r="B305" s="402"/>
      <c r="C305" s="403"/>
      <c r="D305" s="403" t="s">
        <v>289</v>
      </c>
      <c r="E305" s="402"/>
      <c r="F305" s="402">
        <v>4</v>
      </c>
      <c r="G305" s="411">
        <v>56</v>
      </c>
      <c r="H305" s="411">
        <f t="shared" si="20"/>
        <v>224</v>
      </c>
      <c r="I305" s="411"/>
      <c r="J305" s="411"/>
      <c r="K305" s="307"/>
    </row>
    <row r="306" spans="1:11" s="67" customFormat="1" ht="21" customHeight="1">
      <c r="A306" s="403"/>
      <c r="B306" s="402" t="s">
        <v>3059</v>
      </c>
      <c r="C306" s="403" t="s">
        <v>3058</v>
      </c>
      <c r="D306" s="403" t="s">
        <v>276</v>
      </c>
      <c r="E306" s="402" t="s">
        <v>3120</v>
      </c>
      <c r="F306" s="402">
        <v>4</v>
      </c>
      <c r="G306" s="411">
        <f>SUM(G307:G308)</f>
        <v>615</v>
      </c>
      <c r="H306" s="411">
        <f t="shared" si="20"/>
        <v>2460</v>
      </c>
      <c r="I306" s="411"/>
      <c r="J306" s="411"/>
      <c r="K306" s="307"/>
    </row>
    <row r="307" spans="1:11" s="67" customFormat="1" ht="21" customHeight="1">
      <c r="A307" s="403"/>
      <c r="B307" s="402"/>
      <c r="C307" s="403"/>
      <c r="D307" s="403" t="s">
        <v>610</v>
      </c>
      <c r="E307" s="402"/>
      <c r="F307" s="402">
        <v>4</v>
      </c>
      <c r="G307" s="411">
        <v>132</v>
      </c>
      <c r="H307" s="411">
        <f t="shared" si="20"/>
        <v>528</v>
      </c>
      <c r="I307" s="411"/>
      <c r="J307" s="411"/>
      <c r="K307" s="307"/>
    </row>
    <row r="308" spans="1:11" s="67" customFormat="1" ht="21" customHeight="1">
      <c r="A308" s="403"/>
      <c r="B308" s="402"/>
      <c r="C308" s="403"/>
      <c r="D308" s="403" t="s">
        <v>289</v>
      </c>
      <c r="E308" s="402"/>
      <c r="F308" s="402">
        <v>4</v>
      </c>
      <c r="G308" s="411">
        <v>483</v>
      </c>
      <c r="H308" s="411">
        <f t="shared" si="20"/>
        <v>1932</v>
      </c>
      <c r="I308" s="411"/>
      <c r="J308" s="411"/>
      <c r="K308" s="307"/>
    </row>
    <row r="309" spans="1:11" s="67" customFormat="1" ht="21" customHeight="1">
      <c r="A309" s="403"/>
      <c r="B309" s="402" t="s">
        <v>3057</v>
      </c>
      <c r="C309" s="403" t="s">
        <v>2662</v>
      </c>
      <c r="D309" s="403" t="s">
        <v>276</v>
      </c>
      <c r="E309" s="402" t="s">
        <v>3223</v>
      </c>
      <c r="F309" s="402">
        <v>4</v>
      </c>
      <c r="G309" s="411">
        <f>SUM(G310:G311)</f>
        <v>404</v>
      </c>
      <c r="H309" s="411">
        <f t="shared" si="20"/>
        <v>1616</v>
      </c>
      <c r="I309" s="411"/>
      <c r="J309" s="411"/>
      <c r="K309" s="307"/>
    </row>
    <row r="310" spans="1:11" s="67" customFormat="1" ht="21" customHeight="1">
      <c r="A310" s="403"/>
      <c r="B310" s="402"/>
      <c r="C310" s="403"/>
      <c r="D310" s="403" t="s">
        <v>610</v>
      </c>
      <c r="E310" s="402"/>
      <c r="F310" s="402">
        <v>4</v>
      </c>
      <c r="G310" s="411">
        <v>74</v>
      </c>
      <c r="H310" s="411">
        <f t="shared" si="20"/>
        <v>296</v>
      </c>
      <c r="I310" s="411"/>
      <c r="J310" s="411"/>
      <c r="K310" s="307"/>
    </row>
    <row r="311" spans="1:11" s="67" customFormat="1" ht="21" customHeight="1">
      <c r="A311" s="403"/>
      <c r="B311" s="402"/>
      <c r="C311" s="403"/>
      <c r="D311" s="403" t="s">
        <v>289</v>
      </c>
      <c r="E311" s="402"/>
      <c r="F311" s="402">
        <v>4</v>
      </c>
      <c r="G311" s="411">
        <v>330</v>
      </c>
      <c r="H311" s="411">
        <f t="shared" si="20"/>
        <v>1320</v>
      </c>
      <c r="I311" s="411"/>
      <c r="J311" s="411"/>
      <c r="K311" s="307"/>
    </row>
    <row r="312" spans="1:11" s="67" customFormat="1" ht="21" customHeight="1">
      <c r="A312" s="403"/>
      <c r="B312" s="402" t="s">
        <v>3056</v>
      </c>
      <c r="C312" s="403" t="s">
        <v>2792</v>
      </c>
      <c r="D312" s="403" t="s">
        <v>276</v>
      </c>
      <c r="E312" s="402" t="s">
        <v>3223</v>
      </c>
      <c r="F312" s="402">
        <v>4</v>
      </c>
      <c r="G312" s="411">
        <f>SUM(G313:G314)</f>
        <v>347</v>
      </c>
      <c r="H312" s="411">
        <f t="shared" si="20"/>
        <v>1388</v>
      </c>
      <c r="I312" s="411"/>
      <c r="J312" s="411"/>
      <c r="K312" s="307"/>
    </row>
    <row r="313" spans="1:11" s="67" customFormat="1" ht="21" customHeight="1">
      <c r="A313" s="403"/>
      <c r="B313" s="402"/>
      <c r="C313" s="403"/>
      <c r="D313" s="403" t="s">
        <v>610</v>
      </c>
      <c r="E313" s="402"/>
      <c r="F313" s="402">
        <v>4</v>
      </c>
      <c r="G313" s="411">
        <v>17</v>
      </c>
      <c r="H313" s="411">
        <f t="shared" si="20"/>
        <v>68</v>
      </c>
      <c r="I313" s="411"/>
      <c r="J313" s="411"/>
      <c r="K313" s="307"/>
    </row>
    <row r="314" spans="1:11" s="67" customFormat="1" ht="21" customHeight="1">
      <c r="A314" s="403"/>
      <c r="B314" s="402"/>
      <c r="C314" s="403"/>
      <c r="D314" s="403" t="s">
        <v>289</v>
      </c>
      <c r="E314" s="402"/>
      <c r="F314" s="402">
        <v>4</v>
      </c>
      <c r="G314" s="411">
        <v>330</v>
      </c>
      <c r="H314" s="411">
        <f t="shared" si="20"/>
        <v>1320</v>
      </c>
      <c r="I314" s="411"/>
      <c r="J314" s="411"/>
      <c r="K314" s="307"/>
    </row>
    <row r="315" spans="1:11" s="67" customFormat="1" ht="21" customHeight="1">
      <c r="A315" s="403"/>
      <c r="B315" s="402" t="s">
        <v>739</v>
      </c>
      <c r="C315" s="403" t="s">
        <v>738</v>
      </c>
      <c r="D315" s="403" t="s">
        <v>276</v>
      </c>
      <c r="E315" s="402" t="s">
        <v>3126</v>
      </c>
      <c r="F315" s="402">
        <v>4</v>
      </c>
      <c r="G315" s="411">
        <f>SUM(G316:G317)</f>
        <v>75</v>
      </c>
      <c r="H315" s="411">
        <f t="shared" si="20"/>
        <v>300</v>
      </c>
      <c r="I315" s="411"/>
      <c r="J315" s="411"/>
      <c r="K315" s="307"/>
    </row>
    <row r="316" spans="1:11" s="67" customFormat="1" ht="21" customHeight="1">
      <c r="A316" s="403"/>
      <c r="B316" s="402"/>
      <c r="C316" s="403"/>
      <c r="D316" s="403" t="s">
        <v>610</v>
      </c>
      <c r="E316" s="402"/>
      <c r="F316" s="402">
        <v>4</v>
      </c>
      <c r="G316" s="411">
        <v>21</v>
      </c>
      <c r="H316" s="411">
        <f t="shared" si="20"/>
        <v>84</v>
      </c>
      <c r="I316" s="411"/>
      <c r="J316" s="411"/>
      <c r="K316" s="307"/>
    </row>
    <row r="317" spans="1:11" s="170" customFormat="1" ht="21" customHeight="1">
      <c r="A317" s="403"/>
      <c r="B317" s="402"/>
      <c r="C317" s="403"/>
      <c r="D317" s="403" t="s">
        <v>289</v>
      </c>
      <c r="E317" s="402"/>
      <c r="F317" s="402">
        <v>4</v>
      </c>
      <c r="G317" s="411">
        <v>54</v>
      </c>
      <c r="H317" s="411">
        <f t="shared" si="20"/>
        <v>216</v>
      </c>
      <c r="I317" s="411"/>
      <c r="J317" s="411"/>
      <c r="K317" s="302"/>
    </row>
    <row r="318" spans="1:11" s="170" customFormat="1" ht="21" customHeight="1">
      <c r="A318" s="403"/>
      <c r="B318" s="402" t="s">
        <v>739</v>
      </c>
      <c r="C318" s="403" t="s">
        <v>738</v>
      </c>
      <c r="D318" s="403" t="s">
        <v>289</v>
      </c>
      <c r="E318" s="402" t="s">
        <v>3120</v>
      </c>
      <c r="F318" s="402">
        <v>4</v>
      </c>
      <c r="G318" s="411">
        <v>33</v>
      </c>
      <c r="H318" s="411">
        <f t="shared" si="20"/>
        <v>132</v>
      </c>
      <c r="I318" s="411"/>
      <c r="J318" s="411"/>
      <c r="K318" s="302"/>
    </row>
    <row r="319" spans="1:11" s="170" customFormat="1" ht="21" customHeight="1">
      <c r="A319" s="403"/>
      <c r="B319" s="402" t="s">
        <v>452</v>
      </c>
      <c r="C319" s="403" t="s">
        <v>451</v>
      </c>
      <c r="D319" s="403" t="s">
        <v>276</v>
      </c>
      <c r="E319" s="402" t="s">
        <v>3126</v>
      </c>
      <c r="F319" s="402">
        <v>4</v>
      </c>
      <c r="G319" s="411">
        <f>SUM(G320:G321)</f>
        <v>103</v>
      </c>
      <c r="H319" s="411">
        <f t="shared" si="20"/>
        <v>412</v>
      </c>
      <c r="I319" s="411"/>
      <c r="J319" s="411"/>
      <c r="K319" s="302"/>
    </row>
    <row r="320" spans="1:11" s="170" customFormat="1" ht="21" customHeight="1">
      <c r="A320" s="403"/>
      <c r="B320" s="402"/>
      <c r="C320" s="403"/>
      <c r="D320" s="403" t="s">
        <v>610</v>
      </c>
      <c r="E320" s="402"/>
      <c r="F320" s="402">
        <v>4</v>
      </c>
      <c r="G320" s="411">
        <v>32</v>
      </c>
      <c r="H320" s="411">
        <f t="shared" si="20"/>
        <v>128</v>
      </c>
      <c r="I320" s="411"/>
      <c r="J320" s="411"/>
      <c r="K320" s="302"/>
    </row>
    <row r="321" spans="1:11" s="170" customFormat="1" ht="21" customHeight="1">
      <c r="A321" s="403"/>
      <c r="B321" s="402"/>
      <c r="C321" s="403"/>
      <c r="D321" s="403" t="s">
        <v>289</v>
      </c>
      <c r="E321" s="402"/>
      <c r="F321" s="402">
        <v>4</v>
      </c>
      <c r="G321" s="411">
        <v>71</v>
      </c>
      <c r="H321" s="411">
        <f t="shared" si="20"/>
        <v>284</v>
      </c>
      <c r="I321" s="411"/>
      <c r="J321" s="411"/>
      <c r="K321" s="302"/>
    </row>
    <row r="322" spans="1:11" s="170" customFormat="1" ht="21" customHeight="1">
      <c r="A322" s="403"/>
      <c r="B322" s="402" t="s">
        <v>452</v>
      </c>
      <c r="C322" s="403" t="s">
        <v>451</v>
      </c>
      <c r="D322" s="403" t="s">
        <v>289</v>
      </c>
      <c r="E322" s="402" t="s">
        <v>3120</v>
      </c>
      <c r="F322" s="402">
        <v>4</v>
      </c>
      <c r="G322" s="411">
        <v>19</v>
      </c>
      <c r="H322" s="411">
        <f t="shared" si="20"/>
        <v>76</v>
      </c>
      <c r="I322" s="411"/>
      <c r="J322" s="411"/>
      <c r="K322" s="302"/>
    </row>
    <row r="323" spans="1:11" s="170" customFormat="1" ht="21" customHeight="1">
      <c r="A323" s="403"/>
      <c r="B323" s="402" t="s">
        <v>2337</v>
      </c>
      <c r="C323" s="403" t="s">
        <v>2336</v>
      </c>
      <c r="D323" s="403" t="s">
        <v>276</v>
      </c>
      <c r="E323" s="402" t="s">
        <v>2884</v>
      </c>
      <c r="F323" s="402">
        <v>2</v>
      </c>
      <c r="G323" s="411">
        <f>SUM(G324:G325)</f>
        <v>40</v>
      </c>
      <c r="H323" s="411">
        <f t="shared" si="20"/>
        <v>80</v>
      </c>
      <c r="I323" s="411"/>
      <c r="J323" s="411"/>
      <c r="K323" s="302"/>
    </row>
    <row r="324" spans="1:11" s="170" customFormat="1" ht="21" customHeight="1">
      <c r="A324" s="403"/>
      <c r="B324" s="402"/>
      <c r="C324" s="403"/>
      <c r="D324" s="403" t="s">
        <v>610</v>
      </c>
      <c r="E324" s="402"/>
      <c r="F324" s="402">
        <v>2</v>
      </c>
      <c r="G324" s="411">
        <v>8</v>
      </c>
      <c r="H324" s="411">
        <f t="shared" si="20"/>
        <v>16</v>
      </c>
      <c r="I324" s="411"/>
      <c r="J324" s="411"/>
      <c r="K324" s="302"/>
    </row>
    <row r="325" spans="1:11" s="170" customFormat="1" ht="21" customHeight="1">
      <c r="A325" s="403"/>
      <c r="B325" s="402"/>
      <c r="C325" s="403"/>
      <c r="D325" s="403" t="s">
        <v>289</v>
      </c>
      <c r="E325" s="402"/>
      <c r="F325" s="402">
        <v>2</v>
      </c>
      <c r="G325" s="411">
        <v>32</v>
      </c>
      <c r="H325" s="411">
        <f t="shared" si="20"/>
        <v>64</v>
      </c>
      <c r="I325" s="411"/>
      <c r="J325" s="411"/>
      <c r="K325" s="302"/>
    </row>
    <row r="326" spans="1:11" s="170" customFormat="1" ht="21" customHeight="1">
      <c r="A326" s="403"/>
      <c r="B326" s="402" t="s">
        <v>2337</v>
      </c>
      <c r="C326" s="403" t="s">
        <v>2336</v>
      </c>
      <c r="D326" s="403" t="s">
        <v>289</v>
      </c>
      <c r="E326" s="402" t="s">
        <v>2981</v>
      </c>
      <c r="F326" s="402">
        <v>2</v>
      </c>
      <c r="G326" s="411">
        <v>5</v>
      </c>
      <c r="H326" s="411">
        <f t="shared" si="20"/>
        <v>10</v>
      </c>
      <c r="I326" s="411"/>
      <c r="J326" s="411"/>
      <c r="K326" s="302"/>
    </row>
    <row r="327" spans="1:11" s="170" customFormat="1" ht="21" customHeight="1">
      <c r="A327" s="403"/>
      <c r="B327" s="402" t="s">
        <v>2420</v>
      </c>
      <c r="C327" s="403" t="s">
        <v>2419</v>
      </c>
      <c r="D327" s="403" t="s">
        <v>276</v>
      </c>
      <c r="E327" s="402" t="s">
        <v>3126</v>
      </c>
      <c r="F327" s="402">
        <v>4</v>
      </c>
      <c r="G327" s="411">
        <f>SUM(G328:G329)</f>
        <v>105</v>
      </c>
      <c r="H327" s="411">
        <f t="shared" si="20"/>
        <v>420</v>
      </c>
      <c r="I327" s="411"/>
      <c r="J327" s="411"/>
      <c r="K327" s="302"/>
    </row>
    <row r="328" spans="1:11" s="170" customFormat="1" ht="21" customHeight="1">
      <c r="A328" s="403"/>
      <c r="B328" s="402"/>
      <c r="C328" s="403"/>
      <c r="D328" s="403" t="s">
        <v>610</v>
      </c>
      <c r="E328" s="402"/>
      <c r="F328" s="402">
        <v>4</v>
      </c>
      <c r="G328" s="411">
        <v>36</v>
      </c>
      <c r="H328" s="411">
        <f t="shared" si="20"/>
        <v>144</v>
      </c>
      <c r="I328" s="411"/>
      <c r="J328" s="411"/>
      <c r="K328" s="302"/>
    </row>
    <row r="329" spans="1:11" s="170" customFormat="1" ht="21" customHeight="1">
      <c r="A329" s="403"/>
      <c r="B329" s="402"/>
      <c r="C329" s="403"/>
      <c r="D329" s="403" t="s">
        <v>289</v>
      </c>
      <c r="E329" s="402"/>
      <c r="F329" s="402">
        <v>4</v>
      </c>
      <c r="G329" s="411">
        <v>69</v>
      </c>
      <c r="H329" s="411">
        <f t="shared" si="20"/>
        <v>276</v>
      </c>
      <c r="I329" s="411"/>
      <c r="J329" s="411"/>
      <c r="K329" s="302"/>
    </row>
    <row r="330" spans="1:11" s="170" customFormat="1" ht="21" customHeight="1">
      <c r="A330" s="403"/>
      <c r="B330" s="402" t="s">
        <v>741</v>
      </c>
      <c r="C330" s="403" t="s">
        <v>740</v>
      </c>
      <c r="D330" s="403" t="s">
        <v>276</v>
      </c>
      <c r="E330" s="402" t="s">
        <v>3126</v>
      </c>
      <c r="F330" s="402">
        <v>4</v>
      </c>
      <c r="G330" s="411">
        <f>SUM(G331:G332)</f>
        <v>103</v>
      </c>
      <c r="H330" s="411">
        <f t="shared" si="20"/>
        <v>412</v>
      </c>
      <c r="I330" s="411"/>
      <c r="J330" s="411"/>
      <c r="K330" s="302"/>
    </row>
    <row r="331" spans="1:11" s="170" customFormat="1" ht="21" customHeight="1">
      <c r="A331" s="403"/>
      <c r="B331" s="402"/>
      <c r="C331" s="403"/>
      <c r="D331" s="403" t="s">
        <v>610</v>
      </c>
      <c r="E331" s="402" t="s">
        <v>3126</v>
      </c>
      <c r="F331" s="402">
        <v>4</v>
      </c>
      <c r="G331" s="411">
        <v>14</v>
      </c>
      <c r="H331" s="411">
        <f t="shared" si="20"/>
        <v>56</v>
      </c>
      <c r="I331" s="411"/>
      <c r="J331" s="411"/>
      <c r="K331" s="302"/>
    </row>
    <row r="332" spans="1:11" s="170" customFormat="1" ht="21" customHeight="1">
      <c r="A332" s="403"/>
      <c r="B332" s="402"/>
      <c r="C332" s="403"/>
      <c r="D332" s="403" t="s">
        <v>289</v>
      </c>
      <c r="E332" s="402"/>
      <c r="F332" s="402">
        <v>4</v>
      </c>
      <c r="G332" s="411">
        <v>89</v>
      </c>
      <c r="H332" s="411">
        <f t="shared" si="20"/>
        <v>356</v>
      </c>
      <c r="I332" s="411"/>
      <c r="J332" s="411"/>
      <c r="K332" s="302"/>
    </row>
    <row r="333" spans="1:11" s="170" customFormat="1" ht="21" customHeight="1">
      <c r="A333" s="403"/>
      <c r="B333" s="402" t="s">
        <v>741</v>
      </c>
      <c r="C333" s="403" t="s">
        <v>740</v>
      </c>
      <c r="D333" s="403" t="s">
        <v>289</v>
      </c>
      <c r="E333" s="402" t="s">
        <v>3120</v>
      </c>
      <c r="F333" s="402">
        <v>4</v>
      </c>
      <c r="G333" s="411">
        <v>139</v>
      </c>
      <c r="H333" s="411">
        <f t="shared" si="20"/>
        <v>556</v>
      </c>
      <c r="I333" s="411"/>
      <c r="J333" s="411"/>
      <c r="K333" s="302"/>
    </row>
    <row r="334" spans="1:11" s="170" customFormat="1" ht="21" customHeight="1">
      <c r="A334" s="403"/>
      <c r="B334" s="402" t="s">
        <v>70</v>
      </c>
      <c r="C334" s="403" t="s">
        <v>69</v>
      </c>
      <c r="D334" s="403" t="s">
        <v>276</v>
      </c>
      <c r="E334" s="402" t="s">
        <v>3126</v>
      </c>
      <c r="F334" s="402">
        <v>4</v>
      </c>
      <c r="G334" s="411">
        <f>SUM(G335:G336)</f>
        <v>111</v>
      </c>
      <c r="H334" s="411">
        <f t="shared" si="20"/>
        <v>444</v>
      </c>
      <c r="I334" s="411"/>
      <c r="J334" s="411"/>
      <c r="K334" s="302"/>
    </row>
    <row r="335" spans="1:11" s="170" customFormat="1" ht="21" customHeight="1">
      <c r="A335" s="403"/>
      <c r="B335" s="402"/>
      <c r="C335" s="403"/>
      <c r="D335" s="403" t="s">
        <v>610</v>
      </c>
      <c r="E335" s="402"/>
      <c r="F335" s="402">
        <v>4</v>
      </c>
      <c r="G335" s="411">
        <v>45</v>
      </c>
      <c r="H335" s="411">
        <f aca="true" t="shared" si="21" ref="H335:H360">SUM(F335*G335)</f>
        <v>180</v>
      </c>
      <c r="I335" s="411"/>
      <c r="J335" s="411"/>
      <c r="K335" s="302"/>
    </row>
    <row r="336" spans="1:11" s="170" customFormat="1" ht="21" customHeight="1">
      <c r="A336" s="403"/>
      <c r="B336" s="402"/>
      <c r="C336" s="403"/>
      <c r="D336" s="403" t="s">
        <v>289</v>
      </c>
      <c r="E336" s="402"/>
      <c r="F336" s="402">
        <v>4</v>
      </c>
      <c r="G336" s="411">
        <v>66</v>
      </c>
      <c r="H336" s="411">
        <f t="shared" si="21"/>
        <v>264</v>
      </c>
      <c r="I336" s="411"/>
      <c r="J336" s="411"/>
      <c r="K336" s="302"/>
    </row>
    <row r="337" spans="1:11" s="170" customFormat="1" ht="21" customHeight="1">
      <c r="A337" s="403"/>
      <c r="B337" s="402" t="s">
        <v>70</v>
      </c>
      <c r="C337" s="403" t="s">
        <v>69</v>
      </c>
      <c r="D337" s="403" t="s">
        <v>289</v>
      </c>
      <c r="E337" s="402" t="s">
        <v>3120</v>
      </c>
      <c r="F337" s="402">
        <v>4</v>
      </c>
      <c r="G337" s="411">
        <v>169</v>
      </c>
      <c r="H337" s="411">
        <f t="shared" si="21"/>
        <v>676</v>
      </c>
      <c r="I337" s="411"/>
      <c r="J337" s="411"/>
      <c r="K337" s="302"/>
    </row>
    <row r="338" spans="1:11" s="170" customFormat="1" ht="21" customHeight="1">
      <c r="A338" s="403"/>
      <c r="B338" s="402" t="s">
        <v>1479</v>
      </c>
      <c r="C338" s="403" t="s">
        <v>1480</v>
      </c>
      <c r="D338" s="403" t="s">
        <v>276</v>
      </c>
      <c r="E338" s="402" t="s">
        <v>3126</v>
      </c>
      <c r="F338" s="402">
        <v>4</v>
      </c>
      <c r="G338" s="411">
        <f>SUM(G339:G340)</f>
        <v>175</v>
      </c>
      <c r="H338" s="411">
        <f t="shared" si="21"/>
        <v>700</v>
      </c>
      <c r="I338" s="411"/>
      <c r="J338" s="411"/>
      <c r="K338" s="302"/>
    </row>
    <row r="339" spans="1:11" s="170" customFormat="1" ht="21" customHeight="1">
      <c r="A339" s="403"/>
      <c r="B339" s="402"/>
      <c r="C339" s="403"/>
      <c r="D339" s="403" t="s">
        <v>610</v>
      </c>
      <c r="E339" s="402"/>
      <c r="F339" s="402">
        <v>4</v>
      </c>
      <c r="G339" s="411">
        <v>37</v>
      </c>
      <c r="H339" s="411">
        <f t="shared" si="21"/>
        <v>148</v>
      </c>
      <c r="I339" s="411"/>
      <c r="J339" s="411"/>
      <c r="K339" s="302"/>
    </row>
    <row r="340" spans="1:11" s="170" customFormat="1" ht="21" customHeight="1">
      <c r="A340" s="403"/>
      <c r="B340" s="402"/>
      <c r="C340" s="403"/>
      <c r="D340" s="403" t="s">
        <v>289</v>
      </c>
      <c r="E340" s="402"/>
      <c r="F340" s="402">
        <v>4</v>
      </c>
      <c r="G340" s="411">
        <v>138</v>
      </c>
      <c r="H340" s="411">
        <f t="shared" si="21"/>
        <v>552</v>
      </c>
      <c r="I340" s="411"/>
      <c r="J340" s="411"/>
      <c r="K340" s="302"/>
    </row>
    <row r="341" spans="1:11" s="170" customFormat="1" ht="21" customHeight="1">
      <c r="A341" s="403"/>
      <c r="B341" s="402" t="s">
        <v>74</v>
      </c>
      <c r="C341" s="403" t="s">
        <v>73</v>
      </c>
      <c r="D341" s="403" t="s">
        <v>276</v>
      </c>
      <c r="E341" s="402" t="s">
        <v>2885</v>
      </c>
      <c r="F341" s="402">
        <v>2</v>
      </c>
      <c r="G341" s="411">
        <f>SUM(G342:G343)</f>
        <v>97</v>
      </c>
      <c r="H341" s="411">
        <f t="shared" si="21"/>
        <v>194</v>
      </c>
      <c r="I341" s="411"/>
      <c r="J341" s="411"/>
      <c r="K341" s="302"/>
    </row>
    <row r="342" spans="1:11" s="170" customFormat="1" ht="21" customHeight="1">
      <c r="A342" s="403"/>
      <c r="B342" s="402"/>
      <c r="C342" s="403"/>
      <c r="D342" s="403" t="s">
        <v>610</v>
      </c>
      <c r="E342" s="402"/>
      <c r="F342" s="402">
        <v>2</v>
      </c>
      <c r="G342" s="411">
        <v>12</v>
      </c>
      <c r="H342" s="411">
        <f t="shared" si="21"/>
        <v>24</v>
      </c>
      <c r="I342" s="411"/>
      <c r="J342" s="411"/>
      <c r="K342" s="302"/>
    </row>
    <row r="343" spans="1:11" s="170" customFormat="1" ht="21" customHeight="1">
      <c r="A343" s="403"/>
      <c r="B343" s="402"/>
      <c r="C343" s="403"/>
      <c r="D343" s="403" t="s">
        <v>289</v>
      </c>
      <c r="E343" s="402"/>
      <c r="F343" s="402">
        <v>2</v>
      </c>
      <c r="G343" s="411">
        <v>85</v>
      </c>
      <c r="H343" s="411">
        <f t="shared" si="21"/>
        <v>170</v>
      </c>
      <c r="I343" s="411"/>
      <c r="J343" s="411"/>
      <c r="K343" s="302"/>
    </row>
    <row r="344" spans="1:11" s="170" customFormat="1" ht="21" customHeight="1">
      <c r="A344" s="403"/>
      <c r="B344" s="402" t="s">
        <v>74</v>
      </c>
      <c r="C344" s="403" t="s">
        <v>73</v>
      </c>
      <c r="D344" s="403" t="s">
        <v>289</v>
      </c>
      <c r="E344" s="402" t="s">
        <v>2993</v>
      </c>
      <c r="F344" s="402">
        <v>2</v>
      </c>
      <c r="G344" s="411">
        <v>187</v>
      </c>
      <c r="H344" s="411">
        <f t="shared" si="21"/>
        <v>374</v>
      </c>
      <c r="I344" s="411"/>
      <c r="J344" s="411"/>
      <c r="K344" s="302"/>
    </row>
    <row r="345" spans="1:11" s="170" customFormat="1" ht="21" customHeight="1">
      <c r="A345" s="403"/>
      <c r="B345" s="402" t="s">
        <v>630</v>
      </c>
      <c r="C345" s="403" t="s">
        <v>631</v>
      </c>
      <c r="D345" s="403" t="s">
        <v>276</v>
      </c>
      <c r="E345" s="402" t="s">
        <v>3357</v>
      </c>
      <c r="F345" s="402">
        <v>2</v>
      </c>
      <c r="G345" s="411">
        <f>SUM(G346:G347)</f>
        <v>55</v>
      </c>
      <c r="H345" s="411">
        <f t="shared" si="21"/>
        <v>110</v>
      </c>
      <c r="I345" s="411"/>
      <c r="J345" s="411"/>
      <c r="K345" s="302"/>
    </row>
    <row r="346" spans="1:11" s="170" customFormat="1" ht="21" customHeight="1">
      <c r="A346" s="403"/>
      <c r="B346" s="402"/>
      <c r="C346" s="403"/>
      <c r="D346" s="403" t="s">
        <v>610</v>
      </c>
      <c r="E346" s="402"/>
      <c r="F346" s="402">
        <v>2</v>
      </c>
      <c r="G346" s="411">
        <v>25</v>
      </c>
      <c r="H346" s="411">
        <f t="shared" si="21"/>
        <v>50</v>
      </c>
      <c r="I346" s="411"/>
      <c r="J346" s="411"/>
      <c r="K346" s="302"/>
    </row>
    <row r="347" spans="1:11" s="170" customFormat="1" ht="21" customHeight="1">
      <c r="A347" s="403"/>
      <c r="B347" s="402"/>
      <c r="C347" s="403"/>
      <c r="D347" s="403" t="s">
        <v>289</v>
      </c>
      <c r="E347" s="402"/>
      <c r="F347" s="402">
        <v>2</v>
      </c>
      <c r="G347" s="411">
        <v>30</v>
      </c>
      <c r="H347" s="411">
        <f t="shared" si="21"/>
        <v>60</v>
      </c>
      <c r="I347" s="411"/>
      <c r="J347" s="411"/>
      <c r="K347" s="302"/>
    </row>
    <row r="348" spans="1:11" s="170" customFormat="1" ht="21" customHeight="1">
      <c r="A348" s="403"/>
      <c r="B348" s="402" t="s">
        <v>632</v>
      </c>
      <c r="C348" s="403" t="s">
        <v>633</v>
      </c>
      <c r="D348" s="403" t="s">
        <v>276</v>
      </c>
      <c r="E348" s="402" t="s">
        <v>3357</v>
      </c>
      <c r="F348" s="402">
        <v>2</v>
      </c>
      <c r="G348" s="411">
        <f>SUM(G349:G350)</f>
        <v>87</v>
      </c>
      <c r="H348" s="411">
        <f t="shared" si="21"/>
        <v>174</v>
      </c>
      <c r="I348" s="411"/>
      <c r="J348" s="411"/>
      <c r="K348" s="302"/>
    </row>
    <row r="349" spans="1:11" s="170" customFormat="1" ht="21" customHeight="1">
      <c r="A349" s="403"/>
      <c r="B349" s="402"/>
      <c r="C349" s="403"/>
      <c r="D349" s="403" t="s">
        <v>610</v>
      </c>
      <c r="E349" s="402"/>
      <c r="F349" s="402">
        <v>2</v>
      </c>
      <c r="G349" s="411">
        <v>24</v>
      </c>
      <c r="H349" s="411">
        <f t="shared" si="21"/>
        <v>48</v>
      </c>
      <c r="I349" s="411"/>
      <c r="J349" s="411"/>
      <c r="K349" s="302"/>
    </row>
    <row r="350" spans="1:11" s="170" customFormat="1" ht="21" customHeight="1">
      <c r="A350" s="403"/>
      <c r="B350" s="402"/>
      <c r="C350" s="403"/>
      <c r="D350" s="403" t="s">
        <v>289</v>
      </c>
      <c r="E350" s="402"/>
      <c r="F350" s="402">
        <v>2</v>
      </c>
      <c r="G350" s="411">
        <v>63</v>
      </c>
      <c r="H350" s="411">
        <f t="shared" si="21"/>
        <v>126</v>
      </c>
      <c r="I350" s="411"/>
      <c r="J350" s="411"/>
      <c r="K350" s="302"/>
    </row>
    <row r="351" spans="1:11" s="170" customFormat="1" ht="21" customHeight="1">
      <c r="A351" s="403"/>
      <c r="B351" s="402" t="s">
        <v>634</v>
      </c>
      <c r="C351" s="403" t="s">
        <v>635</v>
      </c>
      <c r="D351" s="403" t="s">
        <v>276</v>
      </c>
      <c r="E351" s="402" t="s">
        <v>3357</v>
      </c>
      <c r="F351" s="402">
        <v>2</v>
      </c>
      <c r="G351" s="411">
        <f>SUM(G352:G353)</f>
        <v>71</v>
      </c>
      <c r="H351" s="411">
        <f t="shared" si="21"/>
        <v>142</v>
      </c>
      <c r="I351" s="411"/>
      <c r="J351" s="411"/>
      <c r="K351" s="302"/>
    </row>
    <row r="352" spans="1:11" s="170" customFormat="1" ht="21" customHeight="1">
      <c r="A352" s="403"/>
      <c r="B352" s="402"/>
      <c r="C352" s="403"/>
      <c r="D352" s="403" t="s">
        <v>610</v>
      </c>
      <c r="E352" s="402"/>
      <c r="F352" s="402">
        <v>2</v>
      </c>
      <c r="G352" s="411">
        <v>28</v>
      </c>
      <c r="H352" s="411">
        <f t="shared" si="21"/>
        <v>56</v>
      </c>
      <c r="I352" s="411"/>
      <c r="J352" s="411"/>
      <c r="K352" s="302"/>
    </row>
    <row r="353" spans="1:11" s="170" customFormat="1" ht="21" customHeight="1">
      <c r="A353" s="403"/>
      <c r="B353" s="402"/>
      <c r="C353" s="403"/>
      <c r="D353" s="403" t="s">
        <v>289</v>
      </c>
      <c r="E353" s="402"/>
      <c r="F353" s="402">
        <v>2</v>
      </c>
      <c r="G353" s="411">
        <v>43</v>
      </c>
      <c r="H353" s="411">
        <f t="shared" si="21"/>
        <v>86</v>
      </c>
      <c r="I353" s="411"/>
      <c r="J353" s="411"/>
      <c r="K353" s="302"/>
    </row>
    <row r="354" spans="1:11" s="170" customFormat="1" ht="21" customHeight="1">
      <c r="A354" s="403"/>
      <c r="B354" s="402" t="s">
        <v>636</v>
      </c>
      <c r="C354" s="403" t="s">
        <v>637</v>
      </c>
      <c r="D354" s="403" t="s">
        <v>276</v>
      </c>
      <c r="E354" s="402" t="s">
        <v>3357</v>
      </c>
      <c r="F354" s="402">
        <v>2</v>
      </c>
      <c r="G354" s="411">
        <f>SUM(G355:G356)</f>
        <v>156</v>
      </c>
      <c r="H354" s="411">
        <f t="shared" si="21"/>
        <v>312</v>
      </c>
      <c r="I354" s="411"/>
      <c r="J354" s="411"/>
      <c r="K354" s="302"/>
    </row>
    <row r="355" spans="1:11" s="170" customFormat="1" ht="21" customHeight="1">
      <c r="A355" s="403"/>
      <c r="B355" s="402"/>
      <c r="C355" s="403"/>
      <c r="D355" s="403" t="s">
        <v>610</v>
      </c>
      <c r="E355" s="402"/>
      <c r="F355" s="402">
        <v>2</v>
      </c>
      <c r="G355" s="411">
        <v>67</v>
      </c>
      <c r="H355" s="411">
        <f t="shared" si="21"/>
        <v>134</v>
      </c>
      <c r="I355" s="411"/>
      <c r="J355" s="411"/>
      <c r="K355" s="302"/>
    </row>
    <row r="356" spans="1:11" s="170" customFormat="1" ht="21" customHeight="1">
      <c r="A356" s="403"/>
      <c r="B356" s="402"/>
      <c r="C356" s="403"/>
      <c r="D356" s="403" t="s">
        <v>289</v>
      </c>
      <c r="E356" s="402"/>
      <c r="F356" s="402">
        <v>2</v>
      </c>
      <c r="G356" s="411">
        <v>89</v>
      </c>
      <c r="H356" s="411">
        <f t="shared" si="21"/>
        <v>178</v>
      </c>
      <c r="I356" s="411"/>
      <c r="J356" s="411"/>
      <c r="K356" s="302"/>
    </row>
    <row r="357" spans="1:11" s="170" customFormat="1" ht="21" customHeight="1">
      <c r="A357" s="403"/>
      <c r="B357" s="402" t="s">
        <v>636</v>
      </c>
      <c r="C357" s="403" t="s">
        <v>637</v>
      </c>
      <c r="D357" s="403" t="s">
        <v>289</v>
      </c>
      <c r="E357" s="402" t="s">
        <v>3813</v>
      </c>
      <c r="F357" s="402">
        <v>2</v>
      </c>
      <c r="G357" s="411">
        <v>48</v>
      </c>
      <c r="H357" s="411">
        <f t="shared" si="21"/>
        <v>96</v>
      </c>
      <c r="I357" s="411"/>
      <c r="J357" s="411"/>
      <c r="K357" s="302"/>
    </row>
    <row r="358" spans="1:11" s="170" customFormat="1" ht="21" customHeight="1">
      <c r="A358" s="403"/>
      <c r="B358" s="402" t="s">
        <v>3812</v>
      </c>
      <c r="C358" s="403" t="s">
        <v>3811</v>
      </c>
      <c r="D358" s="403" t="s">
        <v>276</v>
      </c>
      <c r="E358" s="402" t="s">
        <v>3357</v>
      </c>
      <c r="F358" s="402">
        <v>2</v>
      </c>
      <c r="G358" s="411">
        <f>SUM(G359:G360)</f>
        <v>36</v>
      </c>
      <c r="H358" s="411">
        <f t="shared" si="21"/>
        <v>72</v>
      </c>
      <c r="I358" s="411"/>
      <c r="J358" s="411"/>
      <c r="K358" s="302"/>
    </row>
    <row r="359" spans="1:11" s="170" customFormat="1" ht="21" customHeight="1">
      <c r="A359" s="403"/>
      <c r="B359" s="402"/>
      <c r="C359" s="403"/>
      <c r="D359" s="403" t="s">
        <v>610</v>
      </c>
      <c r="E359" s="402"/>
      <c r="F359" s="402">
        <v>2</v>
      </c>
      <c r="G359" s="411">
        <v>6</v>
      </c>
      <c r="H359" s="411">
        <f t="shared" si="21"/>
        <v>12</v>
      </c>
      <c r="I359" s="411"/>
      <c r="J359" s="411"/>
      <c r="K359" s="302"/>
    </row>
    <row r="360" spans="1:11" s="170" customFormat="1" ht="21" customHeight="1">
      <c r="A360" s="403"/>
      <c r="B360" s="402"/>
      <c r="C360" s="403"/>
      <c r="D360" s="403" t="s">
        <v>289</v>
      </c>
      <c r="E360" s="402"/>
      <c r="F360" s="402">
        <v>2</v>
      </c>
      <c r="G360" s="411">
        <v>30</v>
      </c>
      <c r="H360" s="411">
        <f t="shared" si="21"/>
        <v>60</v>
      </c>
      <c r="I360" s="411"/>
      <c r="J360" s="411"/>
      <c r="K360" s="302"/>
    </row>
    <row r="361" spans="1:11" s="170" customFormat="1" ht="21" customHeight="1">
      <c r="A361" s="403"/>
      <c r="B361" s="402" t="s">
        <v>3061</v>
      </c>
      <c r="C361" s="403" t="s">
        <v>3058</v>
      </c>
      <c r="D361" s="403" t="s">
        <v>289</v>
      </c>
      <c r="E361" s="402" t="s">
        <v>3126</v>
      </c>
      <c r="F361" s="402">
        <v>4</v>
      </c>
      <c r="G361" s="411">
        <v>29</v>
      </c>
      <c r="H361" s="411">
        <f aca="true" t="shared" si="22" ref="H361:H367">SUM(F361*G361)</f>
        <v>116</v>
      </c>
      <c r="I361" s="338" t="s">
        <v>3512</v>
      </c>
      <c r="J361" s="338"/>
      <c r="K361" s="302"/>
    </row>
    <row r="362" spans="1:11" s="170" customFormat="1" ht="21" customHeight="1">
      <c r="A362" s="403"/>
      <c r="B362" s="402" t="s">
        <v>3061</v>
      </c>
      <c r="C362" s="403" t="s">
        <v>3058</v>
      </c>
      <c r="D362" s="403" t="s">
        <v>276</v>
      </c>
      <c r="E362" s="402" t="s">
        <v>3120</v>
      </c>
      <c r="F362" s="402">
        <v>4</v>
      </c>
      <c r="G362" s="411">
        <f>SUM(G363:G364)</f>
        <v>78</v>
      </c>
      <c r="H362" s="411">
        <f t="shared" si="22"/>
        <v>312</v>
      </c>
      <c r="I362" s="338" t="s">
        <v>3512</v>
      </c>
      <c r="J362" s="338"/>
      <c r="K362" s="302"/>
    </row>
    <row r="363" spans="1:11" s="170" customFormat="1" ht="21" customHeight="1">
      <c r="A363" s="403"/>
      <c r="B363" s="402"/>
      <c r="C363" s="403"/>
      <c r="D363" s="403" t="s">
        <v>610</v>
      </c>
      <c r="E363" s="402"/>
      <c r="F363" s="402">
        <v>4</v>
      </c>
      <c r="G363" s="411">
        <v>37</v>
      </c>
      <c r="H363" s="411">
        <f t="shared" si="22"/>
        <v>148</v>
      </c>
      <c r="I363" s="411"/>
      <c r="J363" s="411"/>
      <c r="K363" s="302"/>
    </row>
    <row r="364" spans="1:11" s="170" customFormat="1" ht="21" customHeight="1">
      <c r="A364" s="403"/>
      <c r="B364" s="402"/>
      <c r="C364" s="403"/>
      <c r="D364" s="403" t="s">
        <v>289</v>
      </c>
      <c r="E364" s="402"/>
      <c r="F364" s="402">
        <v>4</v>
      </c>
      <c r="G364" s="411">
        <v>41</v>
      </c>
      <c r="H364" s="411">
        <f t="shared" si="22"/>
        <v>164</v>
      </c>
      <c r="I364" s="411"/>
      <c r="J364" s="411"/>
      <c r="K364" s="302"/>
    </row>
    <row r="365" spans="1:11" s="170" customFormat="1" ht="21" customHeight="1">
      <c r="A365" s="403"/>
      <c r="B365" s="402" t="s">
        <v>2661</v>
      </c>
      <c r="C365" s="403" t="s">
        <v>2662</v>
      </c>
      <c r="D365" s="403" t="s">
        <v>276</v>
      </c>
      <c r="E365" s="402" t="s">
        <v>3120</v>
      </c>
      <c r="F365" s="402">
        <v>4</v>
      </c>
      <c r="G365" s="411">
        <f>SUM(G366:G367)</f>
        <v>2</v>
      </c>
      <c r="H365" s="411">
        <f t="shared" si="22"/>
        <v>8</v>
      </c>
      <c r="I365" s="411"/>
      <c r="J365" s="411"/>
      <c r="K365" s="302"/>
    </row>
    <row r="366" spans="1:11" s="170" customFormat="1" ht="21" customHeight="1">
      <c r="A366" s="403"/>
      <c r="B366" s="402"/>
      <c r="C366" s="403"/>
      <c r="D366" s="403" t="s">
        <v>610</v>
      </c>
      <c r="E366" s="402"/>
      <c r="F366" s="402">
        <v>4</v>
      </c>
      <c r="G366" s="411">
        <v>1</v>
      </c>
      <c r="H366" s="411">
        <f t="shared" si="22"/>
        <v>4</v>
      </c>
      <c r="I366" s="411"/>
      <c r="J366" s="411"/>
      <c r="K366" s="302"/>
    </row>
    <row r="367" spans="1:11" s="170" customFormat="1" ht="21" customHeight="1">
      <c r="A367" s="403"/>
      <c r="B367" s="402"/>
      <c r="C367" s="403"/>
      <c r="D367" s="403" t="s">
        <v>289</v>
      </c>
      <c r="E367" s="402" t="s">
        <v>3120</v>
      </c>
      <c r="F367" s="402">
        <v>4</v>
      </c>
      <c r="G367" s="411">
        <v>1</v>
      </c>
      <c r="H367" s="411">
        <f t="shared" si="22"/>
        <v>4</v>
      </c>
      <c r="I367" s="411"/>
      <c r="J367" s="411"/>
      <c r="K367" s="302"/>
    </row>
    <row r="368" spans="1:11" s="98" customFormat="1" ht="21" customHeight="1">
      <c r="A368" s="261" t="s">
        <v>2663</v>
      </c>
      <c r="B368" s="261"/>
      <c r="C368" s="261" t="s">
        <v>276</v>
      </c>
      <c r="D368" s="261" t="s">
        <v>276</v>
      </c>
      <c r="E368" s="261"/>
      <c r="F368" s="262">
        <f>SUM(F369)</f>
        <v>180</v>
      </c>
      <c r="G368" s="263">
        <f aca="true" t="shared" si="23" ref="G368:H370">SUM(G371+G413)</f>
        <v>2117</v>
      </c>
      <c r="H368" s="263">
        <f t="shared" si="23"/>
        <v>7267</v>
      </c>
      <c r="I368" s="263"/>
      <c r="J368" s="263"/>
      <c r="K368" s="310"/>
    </row>
    <row r="369" spans="1:11" s="98" customFormat="1" ht="21" customHeight="1">
      <c r="A369" s="261"/>
      <c r="B369" s="261"/>
      <c r="C369" s="261" t="s">
        <v>2663</v>
      </c>
      <c r="D369" s="264" t="s">
        <v>2663</v>
      </c>
      <c r="E369" s="264"/>
      <c r="F369" s="263">
        <f>SUM(F372+F414)</f>
        <v>180</v>
      </c>
      <c r="G369" s="263">
        <f t="shared" si="23"/>
        <v>405</v>
      </c>
      <c r="H369" s="263">
        <f t="shared" si="23"/>
        <v>1239</v>
      </c>
      <c r="I369" s="263"/>
      <c r="J369" s="263"/>
      <c r="K369" s="310"/>
    </row>
    <row r="370" spans="1:11" s="98" customFormat="1" ht="21" customHeight="1">
      <c r="A370" s="261"/>
      <c r="B370" s="261"/>
      <c r="C370" s="261" t="s">
        <v>289</v>
      </c>
      <c r="D370" s="261" t="s">
        <v>289</v>
      </c>
      <c r="E370" s="261"/>
      <c r="F370" s="262"/>
      <c r="G370" s="263">
        <f t="shared" si="23"/>
        <v>1712</v>
      </c>
      <c r="H370" s="263">
        <f t="shared" si="23"/>
        <v>6028</v>
      </c>
      <c r="I370" s="263"/>
      <c r="J370" s="263"/>
      <c r="K370" s="310"/>
    </row>
    <row r="371" spans="1:11" s="98" customFormat="1" ht="21" customHeight="1">
      <c r="A371" s="95" t="s">
        <v>2663</v>
      </c>
      <c r="B371" s="95"/>
      <c r="C371" s="95" t="s">
        <v>276</v>
      </c>
      <c r="D371" s="95" t="s">
        <v>276</v>
      </c>
      <c r="E371" s="95"/>
      <c r="F371" s="96">
        <f>SUM(F372)</f>
        <v>138</v>
      </c>
      <c r="G371" s="97">
        <f>SUM(G374:G376,G379,G382:G396,G400:G412)</f>
        <v>1510</v>
      </c>
      <c r="H371" s="97">
        <f>SUM(H374:H376,H379,H382:H396,H400:H412)</f>
        <v>6660</v>
      </c>
      <c r="I371" s="97"/>
      <c r="J371" s="97"/>
      <c r="K371" s="310"/>
    </row>
    <row r="372" spans="1:11" s="98" customFormat="1" ht="21" customHeight="1">
      <c r="A372" s="95"/>
      <c r="B372" s="95"/>
      <c r="C372" s="95" t="s">
        <v>2663</v>
      </c>
      <c r="D372" s="99" t="s">
        <v>2663</v>
      </c>
      <c r="E372" s="99"/>
      <c r="F372" s="97">
        <f>SUM(F374:F375,F377,F380,F382,F383:F395,F397,F400:F412)</f>
        <v>138</v>
      </c>
      <c r="G372" s="97">
        <f>SUM(G377,G380,G397,G402)</f>
        <v>278</v>
      </c>
      <c r="H372" s="97">
        <f>SUM(H377,H380,H397,H402)</f>
        <v>1112</v>
      </c>
      <c r="I372" s="97"/>
      <c r="J372" s="97"/>
      <c r="K372" s="310"/>
    </row>
    <row r="373" spans="1:11" s="98" customFormat="1" ht="21" customHeight="1">
      <c r="A373" s="95"/>
      <c r="B373" s="95"/>
      <c r="C373" s="95" t="s">
        <v>289</v>
      </c>
      <c r="D373" s="57" t="s">
        <v>3821</v>
      </c>
      <c r="E373" s="95"/>
      <c r="F373" s="96"/>
      <c r="G373" s="97">
        <f>SUM(G374:G375,G378,G381:G395,G398,G399:G401,G403:G412)</f>
        <v>1232</v>
      </c>
      <c r="H373" s="97">
        <f>SUM(H374:H375,H378,H381:H395,H398,H399:H401,H403:H412)</f>
        <v>5548</v>
      </c>
      <c r="I373" s="97"/>
      <c r="J373" s="97"/>
      <c r="K373" s="310"/>
    </row>
    <row r="374" spans="1:11" s="170" customFormat="1" ht="21" customHeight="1">
      <c r="A374" s="403"/>
      <c r="B374" s="402" t="s">
        <v>3613</v>
      </c>
      <c r="C374" s="403" t="s">
        <v>3612</v>
      </c>
      <c r="D374" s="403" t="s">
        <v>610</v>
      </c>
      <c r="E374" s="402" t="s">
        <v>2883</v>
      </c>
      <c r="F374" s="402">
        <v>4</v>
      </c>
      <c r="G374" s="411">
        <v>1</v>
      </c>
      <c r="H374" s="411">
        <f aca="true" t="shared" si="24" ref="H374:H412">SUM(F374*G374)</f>
        <v>4</v>
      </c>
      <c r="I374" s="411"/>
      <c r="J374" s="411"/>
      <c r="K374" s="302"/>
    </row>
    <row r="375" spans="1:11" s="170" customFormat="1" ht="21" customHeight="1">
      <c r="A375" s="403"/>
      <c r="B375" s="402" t="s">
        <v>734</v>
      </c>
      <c r="C375" s="403" t="s">
        <v>733</v>
      </c>
      <c r="D375" s="403" t="s">
        <v>610</v>
      </c>
      <c r="E375" s="402" t="s">
        <v>2883</v>
      </c>
      <c r="F375" s="402">
        <v>4</v>
      </c>
      <c r="G375" s="411">
        <v>1</v>
      </c>
      <c r="H375" s="411">
        <f t="shared" si="24"/>
        <v>4</v>
      </c>
      <c r="I375" s="411"/>
      <c r="J375" s="411"/>
      <c r="K375" s="302"/>
    </row>
    <row r="376" spans="1:11" s="170" customFormat="1" ht="21" customHeight="1">
      <c r="A376" s="403"/>
      <c r="B376" s="402" t="s">
        <v>1938</v>
      </c>
      <c r="C376" s="403" t="s">
        <v>1937</v>
      </c>
      <c r="D376" s="403" t="s">
        <v>276</v>
      </c>
      <c r="E376" s="402" t="s">
        <v>2883</v>
      </c>
      <c r="F376" s="402">
        <v>4</v>
      </c>
      <c r="G376" s="411">
        <f>SUM(G377:G378)</f>
        <v>214</v>
      </c>
      <c r="H376" s="411">
        <f t="shared" si="24"/>
        <v>856</v>
      </c>
      <c r="I376" s="411"/>
      <c r="J376" s="411"/>
      <c r="K376" s="302"/>
    </row>
    <row r="377" spans="1:11" s="170" customFormat="1" ht="21" customHeight="1">
      <c r="A377" s="403"/>
      <c r="B377" s="402"/>
      <c r="C377" s="403"/>
      <c r="D377" s="403" t="s">
        <v>2663</v>
      </c>
      <c r="E377" s="402"/>
      <c r="F377" s="402">
        <v>4</v>
      </c>
      <c r="G377" s="411">
        <v>139</v>
      </c>
      <c r="H377" s="411">
        <f t="shared" si="24"/>
        <v>556</v>
      </c>
      <c r="I377" s="411"/>
      <c r="J377" s="411"/>
      <c r="K377" s="302"/>
    </row>
    <row r="378" spans="1:11" s="170" customFormat="1" ht="21" customHeight="1">
      <c r="A378" s="403"/>
      <c r="B378" s="402"/>
      <c r="C378" s="403"/>
      <c r="D378" s="403" t="s">
        <v>289</v>
      </c>
      <c r="E378" s="402"/>
      <c r="F378" s="402">
        <v>4</v>
      </c>
      <c r="G378" s="411">
        <v>75</v>
      </c>
      <c r="H378" s="411">
        <f t="shared" si="24"/>
        <v>300</v>
      </c>
      <c r="I378" s="411"/>
      <c r="J378" s="411"/>
      <c r="K378" s="302"/>
    </row>
    <row r="379" spans="1:11" s="170" customFormat="1" ht="21" customHeight="1">
      <c r="A379" s="403"/>
      <c r="B379" s="402" t="s">
        <v>1936</v>
      </c>
      <c r="C379" s="403" t="s">
        <v>1935</v>
      </c>
      <c r="D379" s="403" t="s">
        <v>276</v>
      </c>
      <c r="E379" s="402" t="s">
        <v>2883</v>
      </c>
      <c r="F379" s="402">
        <v>4</v>
      </c>
      <c r="G379" s="411">
        <f>SUM(G380:G381)</f>
        <v>153</v>
      </c>
      <c r="H379" s="411">
        <f t="shared" si="24"/>
        <v>612</v>
      </c>
      <c r="I379" s="411"/>
      <c r="J379" s="411"/>
      <c r="K379" s="302"/>
    </row>
    <row r="380" spans="1:11" s="170" customFormat="1" ht="21" customHeight="1">
      <c r="A380" s="403"/>
      <c r="B380" s="402"/>
      <c r="C380" s="403"/>
      <c r="D380" s="403" t="s">
        <v>2663</v>
      </c>
      <c r="E380" s="402"/>
      <c r="F380" s="402">
        <v>4</v>
      </c>
      <c r="G380" s="411">
        <v>137</v>
      </c>
      <c r="H380" s="411">
        <f t="shared" si="24"/>
        <v>548</v>
      </c>
      <c r="I380" s="411"/>
      <c r="J380" s="411"/>
      <c r="K380" s="302"/>
    </row>
    <row r="381" spans="1:11" s="170" customFormat="1" ht="21" customHeight="1">
      <c r="A381" s="403"/>
      <c r="B381" s="402"/>
      <c r="C381" s="403"/>
      <c r="D381" s="403" t="s">
        <v>289</v>
      </c>
      <c r="E381" s="402"/>
      <c r="F381" s="402">
        <v>4</v>
      </c>
      <c r="G381" s="411">
        <v>16</v>
      </c>
      <c r="H381" s="411">
        <f t="shared" si="24"/>
        <v>64</v>
      </c>
      <c r="I381" s="411"/>
      <c r="J381" s="411"/>
      <c r="K381" s="302"/>
    </row>
    <row r="382" spans="1:11" s="170" customFormat="1" ht="21" customHeight="1">
      <c r="A382" s="403"/>
      <c r="B382" s="402" t="s">
        <v>3222</v>
      </c>
      <c r="C382" s="403" t="s">
        <v>3221</v>
      </c>
      <c r="D382" s="403" t="s">
        <v>289</v>
      </c>
      <c r="E382" s="402" t="s">
        <v>2883</v>
      </c>
      <c r="F382" s="402">
        <v>4</v>
      </c>
      <c r="G382" s="411">
        <v>152</v>
      </c>
      <c r="H382" s="411">
        <f t="shared" si="24"/>
        <v>608</v>
      </c>
      <c r="I382" s="411"/>
      <c r="J382" s="411"/>
      <c r="K382" s="302"/>
    </row>
    <row r="383" spans="1:11" s="170" customFormat="1" ht="21" customHeight="1">
      <c r="A383" s="403"/>
      <c r="B383" s="402" t="s">
        <v>2308</v>
      </c>
      <c r="C383" s="403" t="s">
        <v>2307</v>
      </c>
      <c r="D383" s="403" t="s">
        <v>610</v>
      </c>
      <c r="E383" s="402" t="s">
        <v>2883</v>
      </c>
      <c r="F383" s="402">
        <v>4</v>
      </c>
      <c r="G383" s="411">
        <v>36</v>
      </c>
      <c r="H383" s="411">
        <f t="shared" si="24"/>
        <v>144</v>
      </c>
      <c r="I383" s="411"/>
      <c r="J383" s="411"/>
      <c r="K383" s="302"/>
    </row>
    <row r="384" spans="1:11" s="170" customFormat="1" ht="21" customHeight="1">
      <c r="A384" s="403"/>
      <c r="B384" s="402" t="s">
        <v>1932</v>
      </c>
      <c r="C384" s="403" t="s">
        <v>1931</v>
      </c>
      <c r="D384" s="403" t="s">
        <v>610</v>
      </c>
      <c r="E384" s="402" t="s">
        <v>2883</v>
      </c>
      <c r="F384" s="402">
        <v>4</v>
      </c>
      <c r="G384" s="411">
        <v>36</v>
      </c>
      <c r="H384" s="411">
        <f t="shared" si="24"/>
        <v>144</v>
      </c>
      <c r="I384" s="411"/>
      <c r="J384" s="411"/>
      <c r="K384" s="302"/>
    </row>
    <row r="385" spans="1:11" s="170" customFormat="1" ht="21" customHeight="1">
      <c r="A385" s="403"/>
      <c r="B385" s="402" t="s">
        <v>2969</v>
      </c>
      <c r="C385" s="403" t="s">
        <v>2968</v>
      </c>
      <c r="D385" s="403" t="s">
        <v>610</v>
      </c>
      <c r="E385" s="402" t="s">
        <v>2883</v>
      </c>
      <c r="F385" s="402">
        <v>4</v>
      </c>
      <c r="G385" s="411">
        <v>3</v>
      </c>
      <c r="H385" s="411">
        <f t="shared" si="24"/>
        <v>12</v>
      </c>
      <c r="I385" s="411"/>
      <c r="J385" s="411"/>
      <c r="K385" s="302"/>
    </row>
    <row r="386" spans="1:11" s="170" customFormat="1" ht="21" customHeight="1">
      <c r="A386" s="403"/>
      <c r="B386" s="402" t="s">
        <v>3611</v>
      </c>
      <c r="C386" s="403" t="s">
        <v>3610</v>
      </c>
      <c r="D386" s="403" t="s">
        <v>289</v>
      </c>
      <c r="E386" s="402" t="s">
        <v>2883</v>
      </c>
      <c r="F386" s="402">
        <v>4</v>
      </c>
      <c r="G386" s="411">
        <v>27</v>
      </c>
      <c r="H386" s="411">
        <f t="shared" si="24"/>
        <v>108</v>
      </c>
      <c r="I386" s="411"/>
      <c r="J386" s="411"/>
      <c r="K386" s="302"/>
    </row>
    <row r="387" spans="1:11" s="170" customFormat="1" ht="21" customHeight="1">
      <c r="A387" s="403"/>
      <c r="B387" s="402" t="s">
        <v>2301</v>
      </c>
      <c r="C387" s="403" t="s">
        <v>2300</v>
      </c>
      <c r="D387" s="403" t="s">
        <v>610</v>
      </c>
      <c r="E387" s="402" t="s">
        <v>2883</v>
      </c>
      <c r="F387" s="402">
        <v>4</v>
      </c>
      <c r="G387" s="411">
        <v>68</v>
      </c>
      <c r="H387" s="411">
        <f t="shared" si="24"/>
        <v>272</v>
      </c>
      <c r="I387" s="411"/>
      <c r="J387" s="411"/>
      <c r="K387" s="302"/>
    </row>
    <row r="388" spans="1:11" s="170" customFormat="1" ht="21" customHeight="1">
      <c r="A388" s="403"/>
      <c r="B388" s="402" t="s">
        <v>1912</v>
      </c>
      <c r="C388" s="403" t="s">
        <v>1911</v>
      </c>
      <c r="D388" s="403" t="s">
        <v>289</v>
      </c>
      <c r="E388" s="402" t="s">
        <v>2883</v>
      </c>
      <c r="F388" s="402">
        <v>4</v>
      </c>
      <c r="G388" s="411">
        <v>74</v>
      </c>
      <c r="H388" s="411">
        <f t="shared" si="24"/>
        <v>296</v>
      </c>
      <c r="I388" s="411"/>
      <c r="J388" s="411"/>
      <c r="K388" s="302"/>
    </row>
    <row r="389" spans="1:11" s="170" customFormat="1" ht="21" customHeight="1">
      <c r="A389" s="403"/>
      <c r="B389" s="402" t="s">
        <v>3609</v>
      </c>
      <c r="C389" s="403" t="s">
        <v>3608</v>
      </c>
      <c r="D389" s="403" t="s">
        <v>610</v>
      </c>
      <c r="E389" s="402" t="s">
        <v>2883</v>
      </c>
      <c r="F389" s="402">
        <v>4</v>
      </c>
      <c r="G389" s="411">
        <v>31</v>
      </c>
      <c r="H389" s="411">
        <f t="shared" si="24"/>
        <v>124</v>
      </c>
      <c r="I389" s="411"/>
      <c r="J389" s="411"/>
      <c r="K389" s="302"/>
    </row>
    <row r="390" spans="1:11" s="170" customFormat="1" ht="21" customHeight="1">
      <c r="A390" s="403"/>
      <c r="B390" s="402" t="s">
        <v>1928</v>
      </c>
      <c r="C390" s="403" t="s">
        <v>1927</v>
      </c>
      <c r="D390" s="403" t="s">
        <v>610</v>
      </c>
      <c r="E390" s="402" t="s">
        <v>2883</v>
      </c>
      <c r="F390" s="402">
        <v>4</v>
      </c>
      <c r="G390" s="411">
        <v>31</v>
      </c>
      <c r="H390" s="411">
        <f t="shared" si="24"/>
        <v>124</v>
      </c>
      <c r="I390" s="411"/>
      <c r="J390" s="411"/>
      <c r="K390" s="302"/>
    </row>
    <row r="391" spans="1:11" s="170" customFormat="1" ht="21" customHeight="1">
      <c r="A391" s="403"/>
      <c r="B391" s="402" t="s">
        <v>2422</v>
      </c>
      <c r="C391" s="403" t="s">
        <v>2421</v>
      </c>
      <c r="D391" s="403" t="s">
        <v>610</v>
      </c>
      <c r="E391" s="402" t="s">
        <v>2883</v>
      </c>
      <c r="F391" s="402">
        <v>4</v>
      </c>
      <c r="G391" s="411">
        <v>29</v>
      </c>
      <c r="H391" s="411">
        <f t="shared" si="24"/>
        <v>116</v>
      </c>
      <c r="I391" s="411"/>
      <c r="J391" s="411"/>
      <c r="K391" s="302"/>
    </row>
    <row r="392" spans="1:11" s="170" customFormat="1" ht="21" customHeight="1">
      <c r="A392" s="403"/>
      <c r="B392" s="402" t="s">
        <v>2126</v>
      </c>
      <c r="C392" s="403" t="s">
        <v>793</v>
      </c>
      <c r="D392" s="403" t="s">
        <v>610</v>
      </c>
      <c r="E392" s="402" t="s">
        <v>2963</v>
      </c>
      <c r="F392" s="402">
        <v>4</v>
      </c>
      <c r="G392" s="411">
        <v>26</v>
      </c>
      <c r="H392" s="411">
        <f t="shared" si="24"/>
        <v>104</v>
      </c>
      <c r="I392" s="411"/>
      <c r="J392" s="411"/>
      <c r="K392" s="302"/>
    </row>
    <row r="393" spans="1:11" s="170" customFormat="1" ht="21" customHeight="1">
      <c r="A393" s="403"/>
      <c r="B393" s="402" t="s">
        <v>2426</v>
      </c>
      <c r="C393" s="403" t="s">
        <v>2425</v>
      </c>
      <c r="D393" s="403" t="s">
        <v>610</v>
      </c>
      <c r="E393" s="402" t="s">
        <v>2883</v>
      </c>
      <c r="F393" s="402">
        <v>4</v>
      </c>
      <c r="G393" s="411">
        <v>63</v>
      </c>
      <c r="H393" s="411">
        <f t="shared" si="24"/>
        <v>252</v>
      </c>
      <c r="I393" s="411"/>
      <c r="J393" s="411"/>
      <c r="K393" s="302"/>
    </row>
    <row r="394" spans="1:11" s="170" customFormat="1" ht="21" customHeight="1">
      <c r="A394" s="403"/>
      <c r="B394" s="402" t="s">
        <v>2430</v>
      </c>
      <c r="C394" s="403" t="s">
        <v>2429</v>
      </c>
      <c r="D394" s="403" t="s">
        <v>610</v>
      </c>
      <c r="E394" s="402" t="s">
        <v>2883</v>
      </c>
      <c r="F394" s="402">
        <v>4</v>
      </c>
      <c r="G394" s="411">
        <v>52</v>
      </c>
      <c r="H394" s="411">
        <f t="shared" si="24"/>
        <v>208</v>
      </c>
      <c r="I394" s="411"/>
      <c r="J394" s="411"/>
      <c r="K394" s="302"/>
    </row>
    <row r="395" spans="1:11" s="170" customFormat="1" ht="21" customHeight="1">
      <c r="A395" s="403"/>
      <c r="B395" s="402" t="s">
        <v>2726</v>
      </c>
      <c r="C395" s="403" t="s">
        <v>2725</v>
      </c>
      <c r="D395" s="403" t="s">
        <v>610</v>
      </c>
      <c r="E395" s="402" t="s">
        <v>2883</v>
      </c>
      <c r="F395" s="402">
        <v>4</v>
      </c>
      <c r="G395" s="411">
        <v>46</v>
      </c>
      <c r="H395" s="411">
        <f t="shared" si="24"/>
        <v>184</v>
      </c>
      <c r="I395" s="411"/>
      <c r="J395" s="411"/>
      <c r="K395" s="302"/>
    </row>
    <row r="396" spans="1:11" s="170" customFormat="1" ht="21" customHeight="1">
      <c r="A396" s="403"/>
      <c r="B396" s="402" t="s">
        <v>2139</v>
      </c>
      <c r="C396" s="403" t="s">
        <v>2138</v>
      </c>
      <c r="D396" s="404" t="s">
        <v>276</v>
      </c>
      <c r="E396" s="402" t="s">
        <v>2883</v>
      </c>
      <c r="F396" s="402">
        <v>4</v>
      </c>
      <c r="G396" s="411">
        <f>SUM(G397:G399)</f>
        <v>76</v>
      </c>
      <c r="H396" s="411">
        <f t="shared" si="24"/>
        <v>304</v>
      </c>
      <c r="I396" s="411"/>
      <c r="J396" s="411"/>
      <c r="K396" s="302"/>
    </row>
    <row r="397" spans="1:11" s="170" customFormat="1" ht="21" customHeight="1">
      <c r="A397" s="403"/>
      <c r="B397" s="402"/>
      <c r="C397" s="403"/>
      <c r="D397" s="403" t="s">
        <v>2663</v>
      </c>
      <c r="E397" s="402" t="s">
        <v>2960</v>
      </c>
      <c r="F397" s="402">
        <v>4</v>
      </c>
      <c r="G397" s="411">
        <v>1</v>
      </c>
      <c r="H397" s="411">
        <f t="shared" si="24"/>
        <v>4</v>
      </c>
      <c r="I397" s="411"/>
      <c r="J397" s="411"/>
      <c r="K397" s="302"/>
    </row>
    <row r="398" spans="1:11" s="170" customFormat="1" ht="21" customHeight="1">
      <c r="A398" s="403"/>
      <c r="B398" s="402"/>
      <c r="C398" s="403"/>
      <c r="D398" s="403" t="s">
        <v>610</v>
      </c>
      <c r="E398" s="402"/>
      <c r="F398" s="402">
        <v>4</v>
      </c>
      <c r="G398" s="411">
        <v>74</v>
      </c>
      <c r="H398" s="411">
        <f t="shared" si="24"/>
        <v>296</v>
      </c>
      <c r="I398" s="411"/>
      <c r="J398" s="411"/>
      <c r="K398" s="302"/>
    </row>
    <row r="399" spans="1:11" s="170" customFormat="1" ht="21" customHeight="1">
      <c r="A399" s="403"/>
      <c r="B399" s="402"/>
      <c r="C399" s="403"/>
      <c r="D399" s="403" t="s">
        <v>289</v>
      </c>
      <c r="E399" s="402"/>
      <c r="F399" s="402">
        <v>4</v>
      </c>
      <c r="G399" s="411">
        <v>1</v>
      </c>
      <c r="H399" s="411">
        <f t="shared" si="24"/>
        <v>4</v>
      </c>
      <c r="I399" s="411"/>
      <c r="J399" s="411"/>
      <c r="K399" s="302"/>
    </row>
    <row r="400" spans="1:11" s="170" customFormat="1" ht="21" customHeight="1">
      <c r="A400" s="403"/>
      <c r="B400" s="402" t="s">
        <v>2651</v>
      </c>
      <c r="C400" s="403" t="s">
        <v>2652</v>
      </c>
      <c r="D400" s="403" t="s">
        <v>289</v>
      </c>
      <c r="E400" s="402" t="s">
        <v>2883</v>
      </c>
      <c r="F400" s="402">
        <v>4</v>
      </c>
      <c r="G400" s="411">
        <v>69</v>
      </c>
      <c r="H400" s="411">
        <f t="shared" si="24"/>
        <v>276</v>
      </c>
      <c r="I400" s="411"/>
      <c r="J400" s="411"/>
      <c r="K400" s="302"/>
    </row>
    <row r="401" spans="1:11" s="170" customFormat="1" ht="21" customHeight="1">
      <c r="A401" s="403"/>
      <c r="B401" s="402" t="s">
        <v>2432</v>
      </c>
      <c r="C401" s="403" t="s">
        <v>2431</v>
      </c>
      <c r="D401" s="403" t="s">
        <v>289</v>
      </c>
      <c r="E401" s="402" t="s">
        <v>2883</v>
      </c>
      <c r="F401" s="402">
        <v>4</v>
      </c>
      <c r="G401" s="411">
        <v>57</v>
      </c>
      <c r="H401" s="411">
        <f t="shared" si="24"/>
        <v>228</v>
      </c>
      <c r="I401" s="411"/>
      <c r="J401" s="411"/>
      <c r="K401" s="302"/>
    </row>
    <row r="402" spans="1:11" s="170" customFormat="1" ht="21" customHeight="1">
      <c r="A402" s="403"/>
      <c r="B402" s="402" t="s">
        <v>2432</v>
      </c>
      <c r="C402" s="403" t="s">
        <v>2431</v>
      </c>
      <c r="D402" s="403" t="s">
        <v>2663</v>
      </c>
      <c r="E402" s="402" t="s">
        <v>2960</v>
      </c>
      <c r="F402" s="402">
        <v>4</v>
      </c>
      <c r="G402" s="411">
        <v>1</v>
      </c>
      <c r="H402" s="411">
        <f t="shared" si="24"/>
        <v>4</v>
      </c>
      <c r="I402" s="411"/>
      <c r="J402" s="411"/>
      <c r="K402" s="302"/>
    </row>
    <row r="403" spans="1:11" s="170" customFormat="1" ht="21" customHeight="1">
      <c r="A403" s="403"/>
      <c r="B403" s="402" t="s">
        <v>2428</v>
      </c>
      <c r="C403" s="403" t="s">
        <v>2427</v>
      </c>
      <c r="D403" s="403" t="s">
        <v>610</v>
      </c>
      <c r="E403" s="402" t="s">
        <v>2883</v>
      </c>
      <c r="F403" s="402">
        <v>4</v>
      </c>
      <c r="G403" s="411">
        <v>24</v>
      </c>
      <c r="H403" s="411">
        <f t="shared" si="24"/>
        <v>96</v>
      </c>
      <c r="I403" s="411"/>
      <c r="J403" s="411"/>
      <c r="K403" s="302"/>
    </row>
    <row r="404" spans="1:11" s="170" customFormat="1" ht="21" customHeight="1">
      <c r="A404" s="403"/>
      <c r="B404" s="402" t="s">
        <v>2424</v>
      </c>
      <c r="C404" s="403" t="s">
        <v>2423</v>
      </c>
      <c r="D404" s="403" t="s">
        <v>610</v>
      </c>
      <c r="E404" s="402" t="s">
        <v>2883</v>
      </c>
      <c r="F404" s="402">
        <v>4</v>
      </c>
      <c r="G404" s="411">
        <v>25</v>
      </c>
      <c r="H404" s="411">
        <f t="shared" si="24"/>
        <v>100</v>
      </c>
      <c r="I404" s="411"/>
      <c r="J404" s="411"/>
      <c r="K404" s="302"/>
    </row>
    <row r="405" spans="1:11" s="170" customFormat="1" ht="21" customHeight="1">
      <c r="A405" s="403"/>
      <c r="B405" s="402" t="s">
        <v>2530</v>
      </c>
      <c r="C405" s="403" t="s">
        <v>625</v>
      </c>
      <c r="D405" s="403" t="s">
        <v>610</v>
      </c>
      <c r="E405" s="402" t="s">
        <v>2884</v>
      </c>
      <c r="F405" s="402">
        <v>2</v>
      </c>
      <c r="G405" s="411">
        <v>50</v>
      </c>
      <c r="H405" s="411">
        <f t="shared" si="24"/>
        <v>100</v>
      </c>
      <c r="I405" s="411"/>
      <c r="J405" s="411"/>
      <c r="K405" s="302"/>
    </row>
    <row r="406" spans="1:11" s="170" customFormat="1" ht="21" customHeight="1">
      <c r="A406" s="403"/>
      <c r="B406" s="402" t="s">
        <v>2529</v>
      </c>
      <c r="C406" s="403" t="s">
        <v>2528</v>
      </c>
      <c r="D406" s="403" t="s">
        <v>610</v>
      </c>
      <c r="E406" s="402" t="s">
        <v>3164</v>
      </c>
      <c r="F406" s="402">
        <v>4</v>
      </c>
      <c r="G406" s="411">
        <v>6</v>
      </c>
      <c r="H406" s="411">
        <f t="shared" si="24"/>
        <v>24</v>
      </c>
      <c r="I406" s="411"/>
      <c r="J406" s="411"/>
      <c r="K406" s="302"/>
    </row>
    <row r="407" spans="1:11" s="170" customFormat="1" ht="21" customHeight="1">
      <c r="A407" s="403"/>
      <c r="B407" s="402" t="s">
        <v>3607</v>
      </c>
      <c r="C407" s="403" t="s">
        <v>3606</v>
      </c>
      <c r="D407" s="403" t="s">
        <v>610</v>
      </c>
      <c r="E407" s="402" t="s">
        <v>2883</v>
      </c>
      <c r="F407" s="402">
        <v>4</v>
      </c>
      <c r="G407" s="411">
        <v>10</v>
      </c>
      <c r="H407" s="411">
        <f t="shared" si="24"/>
        <v>40</v>
      </c>
      <c r="I407" s="411"/>
      <c r="J407" s="411"/>
      <c r="K407" s="302"/>
    </row>
    <row r="408" spans="1:11" s="170" customFormat="1" ht="21" customHeight="1">
      <c r="A408" s="403"/>
      <c r="B408" s="402" t="s">
        <v>3605</v>
      </c>
      <c r="C408" s="403" t="s">
        <v>3604</v>
      </c>
      <c r="D408" s="403" t="s">
        <v>610</v>
      </c>
      <c r="E408" s="402" t="s">
        <v>2883</v>
      </c>
      <c r="F408" s="402">
        <v>4</v>
      </c>
      <c r="G408" s="411">
        <v>7</v>
      </c>
      <c r="H408" s="411">
        <f t="shared" si="24"/>
        <v>28</v>
      </c>
      <c r="I408" s="411"/>
      <c r="J408" s="411"/>
      <c r="K408" s="302"/>
    </row>
    <row r="409" spans="1:11" s="170" customFormat="1" ht="21" customHeight="1">
      <c r="A409" s="403"/>
      <c r="B409" s="402" t="s">
        <v>3603</v>
      </c>
      <c r="C409" s="403" t="s">
        <v>3602</v>
      </c>
      <c r="D409" s="403" t="s">
        <v>610</v>
      </c>
      <c r="E409" s="402" t="s">
        <v>2883</v>
      </c>
      <c r="F409" s="402">
        <v>4</v>
      </c>
      <c r="G409" s="411">
        <v>9</v>
      </c>
      <c r="H409" s="411">
        <f t="shared" si="24"/>
        <v>36</v>
      </c>
      <c r="I409" s="411"/>
      <c r="J409" s="411"/>
      <c r="K409" s="302"/>
    </row>
    <row r="410" spans="1:11" s="170" customFormat="1" ht="21" customHeight="1">
      <c r="A410" s="403"/>
      <c r="B410" s="402" t="s">
        <v>3601</v>
      </c>
      <c r="C410" s="403" t="s">
        <v>3600</v>
      </c>
      <c r="D410" s="403" t="s">
        <v>610</v>
      </c>
      <c r="E410" s="402" t="s">
        <v>2883</v>
      </c>
      <c r="F410" s="402">
        <v>4</v>
      </c>
      <c r="G410" s="411">
        <v>13</v>
      </c>
      <c r="H410" s="411">
        <f t="shared" si="24"/>
        <v>52</v>
      </c>
      <c r="I410" s="411"/>
      <c r="J410" s="411"/>
      <c r="K410" s="302"/>
    </row>
    <row r="411" spans="1:11" s="170" customFormat="1" ht="21" customHeight="1">
      <c r="A411" s="403"/>
      <c r="B411" s="402" t="s">
        <v>2657</v>
      </c>
      <c r="C411" s="403" t="s">
        <v>629</v>
      </c>
      <c r="D411" s="403" t="s">
        <v>610</v>
      </c>
      <c r="E411" s="402" t="s">
        <v>2886</v>
      </c>
      <c r="F411" s="402">
        <v>10</v>
      </c>
      <c r="G411" s="411">
        <v>117</v>
      </c>
      <c r="H411" s="411">
        <f t="shared" si="24"/>
        <v>1170</v>
      </c>
      <c r="I411" s="411"/>
      <c r="J411" s="411"/>
      <c r="K411" s="302"/>
    </row>
    <row r="412" spans="1:11" s="170" customFormat="1" ht="21" customHeight="1">
      <c r="A412" s="403"/>
      <c r="B412" s="402" t="s">
        <v>2720</v>
      </c>
      <c r="C412" s="403" t="s">
        <v>1954</v>
      </c>
      <c r="D412" s="403" t="s">
        <v>610</v>
      </c>
      <c r="E412" s="402" t="s">
        <v>2886</v>
      </c>
      <c r="F412" s="402">
        <v>10</v>
      </c>
      <c r="G412" s="411">
        <v>3</v>
      </c>
      <c r="H412" s="411">
        <f t="shared" si="24"/>
        <v>30</v>
      </c>
      <c r="I412" s="411"/>
      <c r="J412" s="411"/>
      <c r="K412" s="302"/>
    </row>
    <row r="413" spans="1:11" s="98" customFormat="1" ht="21" customHeight="1">
      <c r="A413" s="57" t="s">
        <v>2121</v>
      </c>
      <c r="B413" s="95"/>
      <c r="C413" s="95" t="s">
        <v>276</v>
      </c>
      <c r="D413" s="95" t="s">
        <v>276</v>
      </c>
      <c r="E413" s="95"/>
      <c r="F413" s="96">
        <f>SUM(F414)</f>
        <v>42</v>
      </c>
      <c r="G413" s="97">
        <f>SUM(G416:G431)</f>
        <v>607</v>
      </c>
      <c r="H413" s="97">
        <f>SUM(H416:H431)</f>
        <v>607</v>
      </c>
      <c r="I413" s="97"/>
      <c r="J413" s="97"/>
      <c r="K413" s="310"/>
    </row>
    <row r="414" spans="1:11" s="98" customFormat="1" ht="21" customHeight="1">
      <c r="A414" s="95"/>
      <c r="B414" s="95"/>
      <c r="C414" s="95" t="s">
        <v>2663</v>
      </c>
      <c r="D414" s="95" t="s">
        <v>2663</v>
      </c>
      <c r="E414" s="99"/>
      <c r="F414" s="97">
        <f>SUM(F417,F419,F421,F423,F425,F426:F431)</f>
        <v>42</v>
      </c>
      <c r="G414" s="97">
        <f>SUM(G417,G419,G421,G423,G425)</f>
        <v>127</v>
      </c>
      <c r="H414" s="97">
        <f>SUM(H417,H419,H421,H423,H425)</f>
        <v>127</v>
      </c>
      <c r="I414" s="97"/>
      <c r="J414" s="97"/>
      <c r="K414" s="310"/>
    </row>
    <row r="415" spans="1:11" s="98" customFormat="1" ht="21" customHeight="1">
      <c r="A415" s="95"/>
      <c r="B415" s="95"/>
      <c r="C415" s="95" t="s">
        <v>289</v>
      </c>
      <c r="D415" s="57" t="s">
        <v>3820</v>
      </c>
      <c r="E415" s="95"/>
      <c r="F415" s="96"/>
      <c r="G415" s="97">
        <f>SUM(G416,G418,G420,G422,G424,G426:G431)</f>
        <v>480</v>
      </c>
      <c r="H415" s="97">
        <f>SUM(H416,H418,H420,H422,H424,H426:H431)</f>
        <v>480</v>
      </c>
      <c r="I415" s="97"/>
      <c r="J415" s="97"/>
      <c r="K415" s="310"/>
    </row>
    <row r="416" spans="1:11" s="170" customFormat="1" ht="21" customHeight="1">
      <c r="A416" s="403"/>
      <c r="B416" s="402" t="s">
        <v>2436</v>
      </c>
      <c r="C416" s="403" t="s">
        <v>2435</v>
      </c>
      <c r="D416" s="403" t="s">
        <v>610</v>
      </c>
      <c r="E416" s="402" t="s">
        <v>2883</v>
      </c>
      <c r="F416" s="402">
        <v>4</v>
      </c>
      <c r="G416" s="411">
        <v>13</v>
      </c>
      <c r="H416" s="411">
        <v>13</v>
      </c>
      <c r="I416" s="411"/>
      <c r="J416" s="411"/>
      <c r="K416" s="302"/>
    </row>
    <row r="417" spans="1:11" s="170" customFormat="1" ht="21" customHeight="1">
      <c r="A417" s="403"/>
      <c r="B417" s="402"/>
      <c r="C417" s="403"/>
      <c r="D417" s="403" t="s">
        <v>2663</v>
      </c>
      <c r="E417" s="402" t="s">
        <v>2960</v>
      </c>
      <c r="F417" s="402">
        <v>4</v>
      </c>
      <c r="G417" s="411">
        <v>62</v>
      </c>
      <c r="H417" s="411">
        <v>62</v>
      </c>
      <c r="I417" s="411"/>
      <c r="J417" s="411"/>
      <c r="K417" s="302"/>
    </row>
    <row r="418" spans="1:11" s="170" customFormat="1" ht="21" customHeight="1">
      <c r="A418" s="403"/>
      <c r="B418" s="402" t="s">
        <v>2438</v>
      </c>
      <c r="C418" s="403" t="s">
        <v>2437</v>
      </c>
      <c r="D418" s="403" t="s">
        <v>610</v>
      </c>
      <c r="E418" s="402" t="s">
        <v>2883</v>
      </c>
      <c r="F418" s="402">
        <v>4</v>
      </c>
      <c r="G418" s="411">
        <v>13</v>
      </c>
      <c r="H418" s="411">
        <v>13</v>
      </c>
      <c r="I418" s="411"/>
      <c r="J418" s="411"/>
      <c r="K418" s="302"/>
    </row>
    <row r="419" spans="1:11" s="170" customFormat="1" ht="21" customHeight="1">
      <c r="A419" s="403"/>
      <c r="B419" s="402"/>
      <c r="C419" s="403"/>
      <c r="D419" s="403" t="s">
        <v>2663</v>
      </c>
      <c r="E419" s="402" t="s">
        <v>2960</v>
      </c>
      <c r="F419" s="402">
        <v>4</v>
      </c>
      <c r="G419" s="411">
        <v>61</v>
      </c>
      <c r="H419" s="411">
        <v>61</v>
      </c>
      <c r="I419" s="411"/>
      <c r="J419" s="411"/>
      <c r="K419" s="302"/>
    </row>
    <row r="420" spans="1:11" s="170" customFormat="1" ht="21" customHeight="1">
      <c r="A420" s="403"/>
      <c r="B420" s="402" t="s">
        <v>2719</v>
      </c>
      <c r="C420" s="403" t="s">
        <v>2718</v>
      </c>
      <c r="D420" s="403" t="s">
        <v>610</v>
      </c>
      <c r="E420" s="402" t="s">
        <v>2883</v>
      </c>
      <c r="F420" s="402">
        <v>4</v>
      </c>
      <c r="G420" s="411">
        <v>85</v>
      </c>
      <c r="H420" s="411">
        <v>85</v>
      </c>
      <c r="I420" s="411"/>
      <c r="J420" s="411"/>
      <c r="K420" s="302"/>
    </row>
    <row r="421" spans="1:11" s="170" customFormat="1" ht="21" customHeight="1">
      <c r="A421" s="403"/>
      <c r="B421" s="402"/>
      <c r="C421" s="403"/>
      <c r="D421" s="403" t="s">
        <v>2663</v>
      </c>
      <c r="E421" s="402" t="s">
        <v>2960</v>
      </c>
      <c r="F421" s="402">
        <v>4</v>
      </c>
      <c r="G421" s="411">
        <v>1</v>
      </c>
      <c r="H421" s="411">
        <v>1</v>
      </c>
      <c r="I421" s="411"/>
      <c r="J421" s="411"/>
      <c r="K421" s="302"/>
    </row>
    <row r="422" spans="1:11" s="170" customFormat="1" ht="21" customHeight="1">
      <c r="A422" s="403"/>
      <c r="B422" s="402" t="s">
        <v>2717</v>
      </c>
      <c r="C422" s="403" t="s">
        <v>2716</v>
      </c>
      <c r="D422" s="403" t="s">
        <v>610</v>
      </c>
      <c r="E422" s="402" t="s">
        <v>2883</v>
      </c>
      <c r="F422" s="402">
        <v>4</v>
      </c>
      <c r="G422" s="411">
        <v>87</v>
      </c>
      <c r="H422" s="411">
        <v>87</v>
      </c>
      <c r="I422" s="411"/>
      <c r="J422" s="411"/>
      <c r="K422" s="302"/>
    </row>
    <row r="423" spans="1:11" s="170" customFormat="1" ht="21" customHeight="1">
      <c r="A423" s="403"/>
      <c r="B423" s="402"/>
      <c r="C423" s="403"/>
      <c r="D423" s="403" t="s">
        <v>2663</v>
      </c>
      <c r="E423" s="402" t="s">
        <v>2960</v>
      </c>
      <c r="F423" s="402">
        <v>4</v>
      </c>
      <c r="G423" s="411">
        <v>1</v>
      </c>
      <c r="H423" s="411">
        <v>1</v>
      </c>
      <c r="I423" s="411"/>
      <c r="J423" s="411"/>
      <c r="K423" s="302"/>
    </row>
    <row r="424" spans="1:11" s="170" customFormat="1" ht="21" customHeight="1">
      <c r="A424" s="403"/>
      <c r="B424" s="402" t="s">
        <v>2715</v>
      </c>
      <c r="C424" s="403" t="s">
        <v>2714</v>
      </c>
      <c r="D424" s="403" t="s">
        <v>610</v>
      </c>
      <c r="E424" s="402" t="s">
        <v>2883</v>
      </c>
      <c r="F424" s="402">
        <v>4</v>
      </c>
      <c r="G424" s="411">
        <v>94</v>
      </c>
      <c r="H424" s="411">
        <v>94</v>
      </c>
      <c r="I424" s="411"/>
      <c r="J424" s="411"/>
      <c r="K424" s="302"/>
    </row>
    <row r="425" spans="1:11" s="170" customFormat="1" ht="21" customHeight="1">
      <c r="A425" s="403"/>
      <c r="B425" s="402"/>
      <c r="C425" s="403"/>
      <c r="D425" s="403" t="s">
        <v>2663</v>
      </c>
      <c r="E425" s="402" t="s">
        <v>2960</v>
      </c>
      <c r="F425" s="402">
        <v>4</v>
      </c>
      <c r="G425" s="411">
        <v>2</v>
      </c>
      <c r="H425" s="411">
        <v>2</v>
      </c>
      <c r="I425" s="411"/>
      <c r="J425" s="411"/>
      <c r="K425" s="302"/>
    </row>
    <row r="426" spans="1:11" s="170" customFormat="1" ht="21" customHeight="1">
      <c r="A426" s="403"/>
      <c r="B426" s="402" t="s">
        <v>3599</v>
      </c>
      <c r="C426" s="403" t="s">
        <v>2329</v>
      </c>
      <c r="D426" s="403" t="s">
        <v>610</v>
      </c>
      <c r="E426" s="402" t="s">
        <v>2883</v>
      </c>
      <c r="F426" s="402">
        <v>4</v>
      </c>
      <c r="G426" s="411">
        <v>48</v>
      </c>
      <c r="H426" s="411">
        <v>48</v>
      </c>
      <c r="I426" s="411"/>
      <c r="J426" s="411"/>
      <c r="K426" s="302"/>
    </row>
    <row r="427" spans="1:11" s="170" customFormat="1" ht="21" customHeight="1">
      <c r="A427" s="403"/>
      <c r="B427" s="402" t="s">
        <v>3598</v>
      </c>
      <c r="C427" s="403" t="s">
        <v>3597</v>
      </c>
      <c r="D427" s="403" t="s">
        <v>610</v>
      </c>
      <c r="E427" s="402" t="s">
        <v>2883</v>
      </c>
      <c r="F427" s="402">
        <v>4</v>
      </c>
      <c r="G427" s="411">
        <v>46</v>
      </c>
      <c r="H427" s="411">
        <v>46</v>
      </c>
      <c r="I427" s="411"/>
      <c r="J427" s="411"/>
      <c r="K427" s="302"/>
    </row>
    <row r="428" spans="1:11" s="170" customFormat="1" ht="21" customHeight="1">
      <c r="A428" s="403"/>
      <c r="B428" s="402" t="s">
        <v>3596</v>
      </c>
      <c r="C428" s="403" t="s">
        <v>3595</v>
      </c>
      <c r="D428" s="403" t="s">
        <v>610</v>
      </c>
      <c r="E428" s="402" t="s">
        <v>2883</v>
      </c>
      <c r="F428" s="402">
        <v>4</v>
      </c>
      <c r="G428" s="411">
        <v>36</v>
      </c>
      <c r="H428" s="411">
        <v>36</v>
      </c>
      <c r="I428" s="411"/>
      <c r="J428" s="411"/>
      <c r="K428" s="302"/>
    </row>
    <row r="429" spans="1:11" s="170" customFormat="1" ht="21" customHeight="1">
      <c r="A429" s="403"/>
      <c r="B429" s="402" t="s">
        <v>3594</v>
      </c>
      <c r="C429" s="403" t="s">
        <v>2539</v>
      </c>
      <c r="D429" s="403" t="s">
        <v>610</v>
      </c>
      <c r="E429" s="402" t="s">
        <v>2883</v>
      </c>
      <c r="F429" s="402">
        <v>4</v>
      </c>
      <c r="G429" s="411">
        <v>26</v>
      </c>
      <c r="H429" s="411">
        <v>26</v>
      </c>
      <c r="I429" s="411"/>
      <c r="J429" s="411"/>
      <c r="K429" s="302"/>
    </row>
    <row r="430" spans="1:11" s="170" customFormat="1" ht="21" customHeight="1">
      <c r="A430" s="403"/>
      <c r="B430" s="402" t="s">
        <v>3593</v>
      </c>
      <c r="C430" s="403" t="s">
        <v>3592</v>
      </c>
      <c r="D430" s="403" t="s">
        <v>610</v>
      </c>
      <c r="E430" s="402" t="s">
        <v>2883</v>
      </c>
      <c r="F430" s="402">
        <v>4</v>
      </c>
      <c r="G430" s="411">
        <v>31</v>
      </c>
      <c r="H430" s="411">
        <v>31</v>
      </c>
      <c r="I430" s="411"/>
      <c r="J430" s="411"/>
      <c r="K430" s="302"/>
    </row>
    <row r="431" spans="1:11" s="170" customFormat="1" ht="21" customHeight="1">
      <c r="A431" s="403"/>
      <c r="B431" s="402" t="s">
        <v>3195</v>
      </c>
      <c r="C431" s="403" t="s">
        <v>625</v>
      </c>
      <c r="D431" s="403" t="s">
        <v>610</v>
      </c>
      <c r="E431" s="402" t="s">
        <v>2884</v>
      </c>
      <c r="F431" s="402">
        <v>2</v>
      </c>
      <c r="G431" s="411">
        <v>1</v>
      </c>
      <c r="H431" s="411">
        <v>1</v>
      </c>
      <c r="I431" s="411"/>
      <c r="J431" s="411"/>
      <c r="K431" s="302"/>
    </row>
    <row r="432" spans="1:11" s="53" customFormat="1" ht="21" customHeight="1">
      <c r="A432" s="40" t="s">
        <v>623</v>
      </c>
      <c r="B432" s="40"/>
      <c r="C432" s="40" t="s">
        <v>276</v>
      </c>
      <c r="D432" s="40" t="s">
        <v>276</v>
      </c>
      <c r="E432" s="40"/>
      <c r="F432" s="52">
        <f>SUM(F433)</f>
        <v>42</v>
      </c>
      <c r="G432" s="52">
        <f>SUM(G433)</f>
        <v>749</v>
      </c>
      <c r="H432" s="52">
        <f>SUM(H433)</f>
        <v>3160</v>
      </c>
      <c r="I432" s="52"/>
      <c r="J432" s="52"/>
      <c r="K432" s="305"/>
    </row>
    <row r="433" spans="1:11" s="53" customFormat="1" ht="21" customHeight="1">
      <c r="A433" s="40"/>
      <c r="B433" s="40"/>
      <c r="C433" s="40" t="s">
        <v>623</v>
      </c>
      <c r="D433" s="40" t="s">
        <v>623</v>
      </c>
      <c r="E433" s="40"/>
      <c r="F433" s="52">
        <f>SUM(F435:F445)</f>
        <v>42</v>
      </c>
      <c r="G433" s="52">
        <f>SUM(G435:G445)</f>
        <v>749</v>
      </c>
      <c r="H433" s="52">
        <f>SUM(H435:H445)</f>
        <v>3160</v>
      </c>
      <c r="I433" s="52"/>
      <c r="J433" s="52"/>
      <c r="K433" s="305"/>
    </row>
    <row r="434" spans="1:11" s="53" customFormat="1" ht="21" customHeight="1">
      <c r="A434" s="41"/>
      <c r="B434" s="41"/>
      <c r="C434" s="41" t="s">
        <v>287</v>
      </c>
      <c r="D434" s="41" t="s">
        <v>287</v>
      </c>
      <c r="E434" s="41"/>
      <c r="F434" s="54"/>
      <c r="G434" s="55" t="s">
        <v>320</v>
      </c>
      <c r="H434" s="55" t="s">
        <v>320</v>
      </c>
      <c r="I434" s="55"/>
      <c r="J434" s="55"/>
      <c r="K434" s="305"/>
    </row>
    <row r="435" spans="1:11" s="170" customFormat="1" ht="21" customHeight="1">
      <c r="A435" s="403" t="s">
        <v>623</v>
      </c>
      <c r="B435" s="402" t="s">
        <v>1026</v>
      </c>
      <c r="C435" s="403" t="s">
        <v>1025</v>
      </c>
      <c r="D435" s="403" t="s">
        <v>623</v>
      </c>
      <c r="E435" s="402" t="s">
        <v>3577</v>
      </c>
      <c r="F435" s="402">
        <v>8</v>
      </c>
      <c r="G435" s="411">
        <v>77</v>
      </c>
      <c r="H435" s="213">
        <f aca="true" t="shared" si="25" ref="H435:H445">SUM(F435*G435)</f>
        <v>616</v>
      </c>
      <c r="I435" s="338" t="s">
        <v>3499</v>
      </c>
      <c r="J435" s="338"/>
      <c r="K435" s="302"/>
    </row>
    <row r="436" spans="1:11" s="170" customFormat="1" ht="21" customHeight="1">
      <c r="A436" s="403"/>
      <c r="B436" s="402" t="s">
        <v>1024</v>
      </c>
      <c r="C436" s="403" t="s">
        <v>1023</v>
      </c>
      <c r="D436" s="403" t="s">
        <v>623</v>
      </c>
      <c r="E436" s="402" t="s">
        <v>2884</v>
      </c>
      <c r="F436" s="402">
        <v>2</v>
      </c>
      <c r="G436" s="411">
        <v>76</v>
      </c>
      <c r="H436" s="213">
        <f t="shared" si="25"/>
        <v>152</v>
      </c>
      <c r="I436" s="338" t="s">
        <v>3499</v>
      </c>
      <c r="J436" s="338"/>
      <c r="K436" s="302"/>
    </row>
    <row r="437" spans="1:11" s="170" customFormat="1" ht="21" customHeight="1">
      <c r="A437" s="403"/>
      <c r="B437" s="402" t="s">
        <v>1022</v>
      </c>
      <c r="C437" s="403" t="s">
        <v>1021</v>
      </c>
      <c r="D437" s="403" t="s">
        <v>623</v>
      </c>
      <c r="E437" s="402" t="s">
        <v>2884</v>
      </c>
      <c r="F437" s="402">
        <v>2</v>
      </c>
      <c r="G437" s="411">
        <v>78</v>
      </c>
      <c r="H437" s="213">
        <f t="shared" si="25"/>
        <v>156</v>
      </c>
      <c r="I437" s="338" t="s">
        <v>3499</v>
      </c>
      <c r="J437" s="338"/>
      <c r="K437" s="302"/>
    </row>
    <row r="438" spans="1:11" s="170" customFormat="1" ht="21" customHeight="1">
      <c r="A438" s="403"/>
      <c r="B438" s="402" t="s">
        <v>1020</v>
      </c>
      <c r="C438" s="403" t="s">
        <v>1019</v>
      </c>
      <c r="D438" s="403" t="s">
        <v>623</v>
      </c>
      <c r="E438" s="402" t="s">
        <v>3138</v>
      </c>
      <c r="F438" s="402">
        <v>6</v>
      </c>
      <c r="G438" s="411">
        <v>78</v>
      </c>
      <c r="H438" s="213">
        <f t="shared" si="25"/>
        <v>468</v>
      </c>
      <c r="I438" s="338" t="s">
        <v>3499</v>
      </c>
      <c r="J438" s="338"/>
      <c r="K438" s="302"/>
    </row>
    <row r="439" spans="1:11" s="170" customFormat="1" ht="21" customHeight="1">
      <c r="A439" s="403"/>
      <c r="B439" s="402" t="s">
        <v>1018</v>
      </c>
      <c r="C439" s="403" t="s">
        <v>1017</v>
      </c>
      <c r="D439" s="403" t="s">
        <v>623</v>
      </c>
      <c r="E439" s="402" t="s">
        <v>3136</v>
      </c>
      <c r="F439" s="402">
        <v>2</v>
      </c>
      <c r="G439" s="411">
        <v>78</v>
      </c>
      <c r="H439" s="213">
        <f t="shared" si="25"/>
        <v>156</v>
      </c>
      <c r="I439" s="338" t="s">
        <v>3500</v>
      </c>
      <c r="J439" s="338"/>
      <c r="K439" s="302"/>
    </row>
    <row r="440" spans="1:11" s="170" customFormat="1" ht="21" customHeight="1">
      <c r="A440" s="403"/>
      <c r="B440" s="402" t="s">
        <v>1769</v>
      </c>
      <c r="C440" s="403" t="s">
        <v>1770</v>
      </c>
      <c r="D440" s="403" t="s">
        <v>623</v>
      </c>
      <c r="E440" s="402" t="s">
        <v>3137</v>
      </c>
      <c r="F440" s="402">
        <v>4</v>
      </c>
      <c r="G440" s="411">
        <v>82</v>
      </c>
      <c r="H440" s="213">
        <f t="shared" si="25"/>
        <v>328</v>
      </c>
      <c r="I440" s="338" t="s">
        <v>3500</v>
      </c>
      <c r="J440" s="338"/>
      <c r="K440" s="302"/>
    </row>
    <row r="441" spans="1:11" s="170" customFormat="1" ht="21" customHeight="1">
      <c r="A441" s="403"/>
      <c r="B441" s="402" t="s">
        <v>1771</v>
      </c>
      <c r="C441" s="403" t="s">
        <v>1772</v>
      </c>
      <c r="D441" s="403" t="s">
        <v>623</v>
      </c>
      <c r="E441" s="402" t="s">
        <v>3576</v>
      </c>
      <c r="F441" s="402">
        <v>6</v>
      </c>
      <c r="G441" s="411">
        <v>84</v>
      </c>
      <c r="H441" s="213">
        <f t="shared" si="25"/>
        <v>504</v>
      </c>
      <c r="I441" s="338" t="s">
        <v>3500</v>
      </c>
      <c r="J441" s="338"/>
      <c r="K441" s="302"/>
    </row>
    <row r="442" spans="1:11" s="170" customFormat="1" ht="21" customHeight="1">
      <c r="A442" s="403"/>
      <c r="B442" s="402" t="s">
        <v>2212</v>
      </c>
      <c r="C442" s="403" t="s">
        <v>2211</v>
      </c>
      <c r="D442" s="403" t="s">
        <v>623</v>
      </c>
      <c r="E442" s="402" t="s">
        <v>3136</v>
      </c>
      <c r="F442" s="402">
        <v>2</v>
      </c>
      <c r="G442" s="411">
        <v>1</v>
      </c>
      <c r="H442" s="213">
        <f t="shared" si="25"/>
        <v>2</v>
      </c>
      <c r="I442" s="338" t="s">
        <v>3500</v>
      </c>
      <c r="J442" s="338"/>
      <c r="K442" s="302"/>
    </row>
    <row r="443" spans="1:11" s="170" customFormat="1" ht="21" customHeight="1">
      <c r="A443" s="403"/>
      <c r="B443" s="402" t="s">
        <v>2208</v>
      </c>
      <c r="C443" s="403" t="s">
        <v>2207</v>
      </c>
      <c r="D443" s="403" t="s">
        <v>623</v>
      </c>
      <c r="E443" s="402" t="s">
        <v>3136</v>
      </c>
      <c r="F443" s="402">
        <v>2</v>
      </c>
      <c r="G443" s="411">
        <v>1</v>
      </c>
      <c r="H443" s="213">
        <f t="shared" si="25"/>
        <v>2</v>
      </c>
      <c r="I443" s="338" t="s">
        <v>3500</v>
      </c>
      <c r="J443" s="338"/>
      <c r="K443" s="302"/>
    </row>
    <row r="444" spans="1:11" s="170" customFormat="1" ht="21" customHeight="1">
      <c r="A444" s="403"/>
      <c r="B444" s="402" t="s">
        <v>2354</v>
      </c>
      <c r="C444" s="403" t="s">
        <v>424</v>
      </c>
      <c r="D444" s="403" t="s">
        <v>623</v>
      </c>
      <c r="E444" s="402" t="s">
        <v>3137</v>
      </c>
      <c r="F444" s="402">
        <v>4</v>
      </c>
      <c r="G444" s="411">
        <v>81</v>
      </c>
      <c r="H444" s="213">
        <f t="shared" si="25"/>
        <v>324</v>
      </c>
      <c r="I444" s="338" t="s">
        <v>3500</v>
      </c>
      <c r="J444" s="338"/>
      <c r="K444" s="302"/>
    </row>
    <row r="445" spans="1:11" s="170" customFormat="1" ht="21" customHeight="1">
      <c r="A445" s="403"/>
      <c r="B445" s="402" t="s">
        <v>3575</v>
      </c>
      <c r="C445" s="403" t="s">
        <v>3574</v>
      </c>
      <c r="D445" s="403" t="s">
        <v>623</v>
      </c>
      <c r="E445" s="402" t="s">
        <v>3155</v>
      </c>
      <c r="F445" s="402">
        <v>4</v>
      </c>
      <c r="G445" s="411">
        <v>113</v>
      </c>
      <c r="H445" s="213">
        <f t="shared" si="25"/>
        <v>452</v>
      </c>
      <c r="I445" s="338" t="s">
        <v>3839</v>
      </c>
      <c r="J445" s="338"/>
      <c r="K445" s="302"/>
    </row>
    <row r="446" spans="1:11" s="53" customFormat="1" ht="21" customHeight="1">
      <c r="A446" s="80" t="s">
        <v>2664</v>
      </c>
      <c r="B446" s="80"/>
      <c r="C446" s="80"/>
      <c r="D446" s="80" t="s">
        <v>276</v>
      </c>
      <c r="E446" s="80"/>
      <c r="F446" s="81">
        <f>SUM(F447)</f>
        <v>98</v>
      </c>
      <c r="G446" s="81">
        <f aca="true" t="shared" si="26" ref="G446:H448">SUM(G449+G468)</f>
        <v>1632</v>
      </c>
      <c r="H446" s="81">
        <f t="shared" si="26"/>
        <v>6344</v>
      </c>
      <c r="I446" s="81"/>
      <c r="J446" s="81"/>
      <c r="K446" s="305"/>
    </row>
    <row r="447" spans="1:11" s="53" customFormat="1" ht="21" customHeight="1">
      <c r="A447" s="40"/>
      <c r="B447" s="40"/>
      <c r="C447" s="40"/>
      <c r="D447" s="40" t="s">
        <v>2664</v>
      </c>
      <c r="E447" s="40"/>
      <c r="F447" s="52">
        <f>SUM(F450,F494)</f>
        <v>98</v>
      </c>
      <c r="G447" s="52">
        <f t="shared" si="26"/>
        <v>1547</v>
      </c>
      <c r="H447" s="52">
        <f t="shared" si="26"/>
        <v>6004</v>
      </c>
      <c r="I447" s="52"/>
      <c r="J447" s="52"/>
      <c r="K447" s="305"/>
    </row>
    <row r="448" spans="1:11" s="53" customFormat="1" ht="21" customHeight="1">
      <c r="A448" s="41"/>
      <c r="B448" s="41"/>
      <c r="C448" s="41"/>
      <c r="D448" s="41" t="s">
        <v>289</v>
      </c>
      <c r="E448" s="41"/>
      <c r="F448" s="54"/>
      <c r="G448" s="55">
        <f t="shared" si="26"/>
        <v>85</v>
      </c>
      <c r="H448" s="55">
        <f t="shared" si="26"/>
        <v>340</v>
      </c>
      <c r="I448" s="55"/>
      <c r="J448" s="55"/>
      <c r="K448" s="305"/>
    </row>
    <row r="449" spans="1:11" s="53" customFormat="1" ht="21" customHeight="1">
      <c r="A449" s="50" t="s">
        <v>395</v>
      </c>
      <c r="B449" s="50"/>
      <c r="C449" s="50"/>
      <c r="D449" s="50" t="s">
        <v>276</v>
      </c>
      <c r="E449" s="207"/>
      <c r="F449" s="48">
        <f>SUM(F450)</f>
        <v>48</v>
      </c>
      <c r="G449" s="49">
        <f>SUM(G452,G455,G458:G467)</f>
        <v>750</v>
      </c>
      <c r="H449" s="49">
        <f>SUM(H452,H455,H458:H467)</f>
        <v>3016</v>
      </c>
      <c r="I449" s="49"/>
      <c r="J449" s="49"/>
      <c r="K449" s="305"/>
    </row>
    <row r="450" spans="1:11" s="53" customFormat="1" ht="21" customHeight="1">
      <c r="A450" s="50"/>
      <c r="B450" s="50"/>
      <c r="C450" s="50"/>
      <c r="D450" s="50" t="s">
        <v>2664</v>
      </c>
      <c r="E450" s="207"/>
      <c r="F450" s="48">
        <f>SUM(F453,F456,F458:F467)</f>
        <v>48</v>
      </c>
      <c r="G450" s="49">
        <f>SUM(G453,G456,G458:G467)</f>
        <v>665</v>
      </c>
      <c r="H450" s="49">
        <f>SUM(H453,H456,H458:H467)</f>
        <v>2676</v>
      </c>
      <c r="I450" s="49"/>
      <c r="J450" s="49"/>
      <c r="K450" s="305"/>
    </row>
    <row r="451" spans="1:11" s="53" customFormat="1" ht="21" customHeight="1">
      <c r="A451" s="50"/>
      <c r="B451" s="50"/>
      <c r="C451" s="50"/>
      <c r="D451" s="50" t="s">
        <v>289</v>
      </c>
      <c r="E451" s="207"/>
      <c r="F451" s="48"/>
      <c r="G451" s="49">
        <f>SUM(G454,G457)</f>
        <v>85</v>
      </c>
      <c r="H451" s="49">
        <f>SUM(H454,H457)</f>
        <v>340</v>
      </c>
      <c r="I451" s="49"/>
      <c r="J451" s="49"/>
      <c r="K451" s="305"/>
    </row>
    <row r="452" spans="1:11" s="170" customFormat="1" ht="21" customHeight="1">
      <c r="A452" s="403"/>
      <c r="B452" s="402" t="s">
        <v>815</v>
      </c>
      <c r="C452" s="403" t="s">
        <v>814</v>
      </c>
      <c r="D452" s="403" t="s">
        <v>276</v>
      </c>
      <c r="E452" s="402" t="s">
        <v>3132</v>
      </c>
      <c r="F452" s="402">
        <v>4</v>
      </c>
      <c r="G452" s="411">
        <f>SUM(G453:G454)</f>
        <v>12</v>
      </c>
      <c r="H452" s="411">
        <f aca="true" t="shared" si="27" ref="H452:H467">SUM(F452*G452)</f>
        <v>48</v>
      </c>
      <c r="I452" s="393" t="s">
        <v>3395</v>
      </c>
      <c r="J452" s="393"/>
      <c r="K452" s="302"/>
    </row>
    <row r="453" spans="1:11" s="170" customFormat="1" ht="21" customHeight="1">
      <c r="A453" s="403"/>
      <c r="B453" s="402"/>
      <c r="C453" s="403"/>
      <c r="D453" s="403" t="s">
        <v>622</v>
      </c>
      <c r="E453" s="402"/>
      <c r="F453" s="402">
        <v>4</v>
      </c>
      <c r="G453" s="411">
        <v>11</v>
      </c>
      <c r="H453" s="411">
        <f t="shared" si="27"/>
        <v>44</v>
      </c>
      <c r="I453" s="411"/>
      <c r="J453" s="411"/>
      <c r="K453" s="302"/>
    </row>
    <row r="454" spans="1:11" s="170" customFormat="1" ht="21" customHeight="1">
      <c r="A454" s="403"/>
      <c r="B454" s="402"/>
      <c r="C454" s="403"/>
      <c r="D454" s="403" t="s">
        <v>289</v>
      </c>
      <c r="E454" s="402" t="s">
        <v>3132</v>
      </c>
      <c r="F454" s="402">
        <v>4</v>
      </c>
      <c r="G454" s="411">
        <v>1</v>
      </c>
      <c r="H454" s="411">
        <f t="shared" si="27"/>
        <v>4</v>
      </c>
      <c r="I454" s="411"/>
      <c r="J454" s="411"/>
      <c r="K454" s="302"/>
    </row>
    <row r="455" spans="1:11" s="170" customFormat="1" ht="21" customHeight="1">
      <c r="A455" s="403"/>
      <c r="B455" s="402" t="s">
        <v>815</v>
      </c>
      <c r="C455" s="403" t="s">
        <v>814</v>
      </c>
      <c r="D455" s="403" t="s">
        <v>276</v>
      </c>
      <c r="E455" s="402" t="s">
        <v>3149</v>
      </c>
      <c r="F455" s="402">
        <v>4</v>
      </c>
      <c r="G455" s="411">
        <f>SUM(G456:G457)</f>
        <v>153</v>
      </c>
      <c r="H455" s="411">
        <f t="shared" si="27"/>
        <v>612</v>
      </c>
      <c r="I455" s="393" t="s">
        <v>3395</v>
      </c>
      <c r="J455" s="393"/>
      <c r="K455" s="302"/>
    </row>
    <row r="456" spans="1:11" s="170" customFormat="1" ht="21" customHeight="1">
      <c r="A456" s="403"/>
      <c r="B456" s="402"/>
      <c r="C456" s="403"/>
      <c r="D456" s="403" t="s">
        <v>2664</v>
      </c>
      <c r="E456" s="402" t="s">
        <v>3149</v>
      </c>
      <c r="F456" s="402">
        <v>4</v>
      </c>
      <c r="G456" s="411">
        <v>69</v>
      </c>
      <c r="H456" s="411">
        <f t="shared" si="27"/>
        <v>276</v>
      </c>
      <c r="I456" s="411"/>
      <c r="J456" s="411"/>
      <c r="K456" s="302"/>
    </row>
    <row r="457" spans="1:11" s="170" customFormat="1" ht="21" customHeight="1">
      <c r="A457" s="403"/>
      <c r="B457" s="402"/>
      <c r="C457" s="403"/>
      <c r="D457" s="403" t="s">
        <v>289</v>
      </c>
      <c r="E457" s="402"/>
      <c r="F457" s="402">
        <v>4</v>
      </c>
      <c r="G457" s="411">
        <v>84</v>
      </c>
      <c r="H457" s="411">
        <f t="shared" si="27"/>
        <v>336</v>
      </c>
      <c r="I457" s="411"/>
      <c r="J457" s="411"/>
      <c r="K457" s="302"/>
    </row>
    <row r="458" spans="1:11" s="170" customFormat="1" ht="21" customHeight="1">
      <c r="A458" s="403"/>
      <c r="B458" s="402" t="s">
        <v>1108</v>
      </c>
      <c r="C458" s="403" t="s">
        <v>492</v>
      </c>
      <c r="D458" s="403" t="s">
        <v>622</v>
      </c>
      <c r="E458" s="402" t="s">
        <v>3685</v>
      </c>
      <c r="F458" s="402">
        <v>6</v>
      </c>
      <c r="G458" s="411">
        <v>65</v>
      </c>
      <c r="H458" s="411">
        <f t="shared" si="27"/>
        <v>390</v>
      </c>
      <c r="I458" s="393" t="s">
        <v>3395</v>
      </c>
      <c r="J458" s="393"/>
      <c r="K458" s="302"/>
    </row>
    <row r="459" spans="1:11" s="170" customFormat="1" ht="21" customHeight="1">
      <c r="A459" s="403"/>
      <c r="B459" s="402" t="s">
        <v>1107</v>
      </c>
      <c r="C459" s="403" t="s">
        <v>1106</v>
      </c>
      <c r="D459" s="403" t="s">
        <v>622</v>
      </c>
      <c r="E459" s="402" t="s">
        <v>3132</v>
      </c>
      <c r="F459" s="402">
        <v>4</v>
      </c>
      <c r="G459" s="411">
        <v>62</v>
      </c>
      <c r="H459" s="411">
        <f t="shared" si="27"/>
        <v>248</v>
      </c>
      <c r="I459" s="393" t="s">
        <v>3395</v>
      </c>
      <c r="J459" s="393"/>
      <c r="K459" s="302"/>
    </row>
    <row r="460" spans="1:11" s="170" customFormat="1" ht="21" customHeight="1">
      <c r="A460" s="403"/>
      <c r="B460" s="402" t="s">
        <v>1105</v>
      </c>
      <c r="C460" s="403" t="s">
        <v>1104</v>
      </c>
      <c r="D460" s="403" t="s">
        <v>622</v>
      </c>
      <c r="E460" s="402" t="s">
        <v>3132</v>
      </c>
      <c r="F460" s="402">
        <v>4</v>
      </c>
      <c r="G460" s="411">
        <v>60</v>
      </c>
      <c r="H460" s="411">
        <f t="shared" si="27"/>
        <v>240</v>
      </c>
      <c r="I460" s="393" t="s">
        <v>3395</v>
      </c>
      <c r="J460" s="393"/>
      <c r="K460" s="302"/>
    </row>
    <row r="461" spans="1:11" s="170" customFormat="1" ht="21" customHeight="1">
      <c r="A461" s="403"/>
      <c r="B461" s="402" t="s">
        <v>1786</v>
      </c>
      <c r="C461" s="403" t="s">
        <v>1785</v>
      </c>
      <c r="D461" s="403" t="s">
        <v>622</v>
      </c>
      <c r="E461" s="402" t="s">
        <v>2884</v>
      </c>
      <c r="F461" s="402">
        <v>2</v>
      </c>
      <c r="G461" s="411">
        <v>55</v>
      </c>
      <c r="H461" s="411">
        <f t="shared" si="27"/>
        <v>110</v>
      </c>
      <c r="I461" s="393" t="s">
        <v>3395</v>
      </c>
      <c r="J461" s="393"/>
      <c r="K461" s="302"/>
    </row>
    <row r="462" spans="1:11" s="170" customFormat="1" ht="21" customHeight="1">
      <c r="A462" s="403"/>
      <c r="B462" s="402" t="s">
        <v>2372</v>
      </c>
      <c r="C462" s="403" t="s">
        <v>2371</v>
      </c>
      <c r="D462" s="403" t="s">
        <v>622</v>
      </c>
      <c r="E462" s="402" t="s">
        <v>2885</v>
      </c>
      <c r="F462" s="402">
        <v>2</v>
      </c>
      <c r="G462" s="411">
        <v>55</v>
      </c>
      <c r="H462" s="411">
        <f t="shared" si="27"/>
        <v>110</v>
      </c>
      <c r="I462" s="393" t="s">
        <v>3395</v>
      </c>
      <c r="J462" s="393"/>
      <c r="K462" s="302"/>
    </row>
    <row r="463" spans="1:11" s="170" customFormat="1" ht="21" customHeight="1">
      <c r="A463" s="403"/>
      <c r="B463" s="402" t="s">
        <v>1784</v>
      </c>
      <c r="C463" s="403" t="s">
        <v>1783</v>
      </c>
      <c r="D463" s="403" t="s">
        <v>622</v>
      </c>
      <c r="E463" s="402" t="s">
        <v>3132</v>
      </c>
      <c r="F463" s="402">
        <v>4</v>
      </c>
      <c r="G463" s="411">
        <v>57</v>
      </c>
      <c r="H463" s="411">
        <f t="shared" si="27"/>
        <v>228</v>
      </c>
      <c r="I463" s="393" t="s">
        <v>3395</v>
      </c>
      <c r="J463" s="393"/>
      <c r="K463" s="302"/>
    </row>
    <row r="464" spans="1:11" s="170" customFormat="1" ht="21" customHeight="1">
      <c r="A464" s="403"/>
      <c r="B464" s="402" t="s">
        <v>1782</v>
      </c>
      <c r="C464" s="403" t="s">
        <v>1781</v>
      </c>
      <c r="D464" s="403" t="s">
        <v>622</v>
      </c>
      <c r="E464" s="402" t="s">
        <v>3132</v>
      </c>
      <c r="F464" s="402">
        <v>4</v>
      </c>
      <c r="G464" s="411">
        <v>60</v>
      </c>
      <c r="H464" s="411">
        <f t="shared" si="27"/>
        <v>240</v>
      </c>
      <c r="I464" s="393" t="s">
        <v>3395</v>
      </c>
      <c r="J464" s="393"/>
      <c r="K464" s="302"/>
    </row>
    <row r="465" spans="1:11" s="170" customFormat="1" ht="21" customHeight="1">
      <c r="A465" s="403"/>
      <c r="B465" s="402" t="s">
        <v>1780</v>
      </c>
      <c r="C465" s="403" t="s">
        <v>1779</v>
      </c>
      <c r="D465" s="403" t="s">
        <v>622</v>
      </c>
      <c r="E465" s="402" t="s">
        <v>2885</v>
      </c>
      <c r="F465" s="402">
        <v>2</v>
      </c>
      <c r="G465" s="411">
        <v>58</v>
      </c>
      <c r="H465" s="411">
        <f t="shared" si="27"/>
        <v>116</v>
      </c>
      <c r="I465" s="393" t="s">
        <v>3395</v>
      </c>
      <c r="J465" s="393"/>
      <c r="K465" s="302"/>
    </row>
    <row r="466" spans="1:11" s="170" customFormat="1" ht="21" customHeight="1">
      <c r="A466" s="403"/>
      <c r="B466" s="402" t="s">
        <v>1778</v>
      </c>
      <c r="C466" s="403" t="s">
        <v>1777</v>
      </c>
      <c r="D466" s="403" t="s">
        <v>622</v>
      </c>
      <c r="E466" s="402" t="s">
        <v>3168</v>
      </c>
      <c r="F466" s="402">
        <v>2</v>
      </c>
      <c r="G466" s="411">
        <v>57</v>
      </c>
      <c r="H466" s="411">
        <f t="shared" si="27"/>
        <v>114</v>
      </c>
      <c r="I466" s="393" t="s">
        <v>3395</v>
      </c>
      <c r="J466" s="393"/>
      <c r="K466" s="302"/>
    </row>
    <row r="467" spans="1:11" s="170" customFormat="1" ht="21" customHeight="1">
      <c r="A467" s="403"/>
      <c r="B467" s="402" t="s">
        <v>2370</v>
      </c>
      <c r="C467" s="403" t="s">
        <v>2369</v>
      </c>
      <c r="D467" s="403" t="s">
        <v>622</v>
      </c>
      <c r="E467" s="402" t="s">
        <v>2886</v>
      </c>
      <c r="F467" s="402">
        <v>10</v>
      </c>
      <c r="G467" s="411">
        <v>56</v>
      </c>
      <c r="H467" s="411">
        <f t="shared" si="27"/>
        <v>560</v>
      </c>
      <c r="I467" s="393" t="s">
        <v>3395</v>
      </c>
      <c r="J467" s="393"/>
      <c r="K467" s="302"/>
    </row>
    <row r="468" spans="1:11" s="53" customFormat="1" ht="21" customHeight="1">
      <c r="A468" s="50" t="s">
        <v>278</v>
      </c>
      <c r="B468" s="50"/>
      <c r="C468" s="50"/>
      <c r="D468" s="50" t="s">
        <v>276</v>
      </c>
      <c r="E468" s="207"/>
      <c r="F468" s="49">
        <f>SUM(F469)</f>
        <v>68</v>
      </c>
      <c r="G468" s="49">
        <f>SUM(G469)</f>
        <v>882</v>
      </c>
      <c r="H468" s="49">
        <f>SUM(H469)</f>
        <v>3328</v>
      </c>
      <c r="I468" s="49"/>
      <c r="J468" s="49"/>
      <c r="K468" s="305"/>
    </row>
    <row r="469" spans="1:11" s="53" customFormat="1" ht="21" customHeight="1">
      <c r="A469" s="50"/>
      <c r="B469" s="50"/>
      <c r="C469" s="50"/>
      <c r="D469" s="50" t="s">
        <v>2664</v>
      </c>
      <c r="E469" s="207"/>
      <c r="F469" s="49">
        <f>SUM(F471:F489)</f>
        <v>68</v>
      </c>
      <c r="G469" s="49">
        <f>SUM(G471:G489)</f>
        <v>882</v>
      </c>
      <c r="H469" s="49">
        <f>SUM(H471:H489)</f>
        <v>3328</v>
      </c>
      <c r="I469" s="49"/>
      <c r="J469" s="49"/>
      <c r="K469" s="305"/>
    </row>
    <row r="470" spans="1:11" s="53" customFormat="1" ht="21" customHeight="1">
      <c r="A470" s="50"/>
      <c r="B470" s="50"/>
      <c r="C470" s="50"/>
      <c r="D470" s="50" t="s">
        <v>289</v>
      </c>
      <c r="E470" s="207"/>
      <c r="F470" s="48"/>
      <c r="G470" s="49"/>
      <c r="H470" s="49"/>
      <c r="I470" s="49"/>
      <c r="J470" s="49"/>
      <c r="K470" s="305"/>
    </row>
    <row r="471" spans="1:11" s="170" customFormat="1" ht="21" customHeight="1">
      <c r="A471" s="403"/>
      <c r="B471" s="402" t="s">
        <v>1120</v>
      </c>
      <c r="C471" s="403" t="s">
        <v>1119</v>
      </c>
      <c r="D471" s="403" t="s">
        <v>622</v>
      </c>
      <c r="E471" s="402" t="s">
        <v>3139</v>
      </c>
      <c r="F471" s="402">
        <v>4</v>
      </c>
      <c r="G471" s="411">
        <v>4</v>
      </c>
      <c r="H471" s="411">
        <f aca="true" t="shared" si="28" ref="H471:H489">SUM(F471*G471)</f>
        <v>16</v>
      </c>
      <c r="I471" s="393" t="s">
        <v>3840</v>
      </c>
      <c r="J471" s="411"/>
      <c r="K471" s="302"/>
    </row>
    <row r="472" spans="1:11" s="170" customFormat="1" ht="21" customHeight="1">
      <c r="A472" s="403"/>
      <c r="B472" s="402" t="s">
        <v>3686</v>
      </c>
      <c r="C472" s="403" t="s">
        <v>3687</v>
      </c>
      <c r="D472" s="403" t="s">
        <v>622</v>
      </c>
      <c r="E472" s="402" t="s">
        <v>2885</v>
      </c>
      <c r="F472" s="402">
        <v>2</v>
      </c>
      <c r="G472" s="411">
        <v>5</v>
      </c>
      <c r="H472" s="411">
        <f t="shared" si="28"/>
        <v>10</v>
      </c>
      <c r="I472" s="393" t="s">
        <v>3840</v>
      </c>
      <c r="J472" s="393"/>
      <c r="K472" s="302"/>
    </row>
    <row r="473" spans="1:11" s="170" customFormat="1" ht="21" customHeight="1">
      <c r="A473" s="403"/>
      <c r="B473" s="402" t="s">
        <v>1118</v>
      </c>
      <c r="C473" s="403" t="s">
        <v>1117</v>
      </c>
      <c r="D473" s="403" t="s">
        <v>622</v>
      </c>
      <c r="E473" s="402" t="s">
        <v>2885</v>
      </c>
      <c r="F473" s="402">
        <v>2</v>
      </c>
      <c r="G473" s="411">
        <v>5</v>
      </c>
      <c r="H473" s="411">
        <f t="shared" si="28"/>
        <v>10</v>
      </c>
      <c r="I473" s="393" t="s">
        <v>3840</v>
      </c>
      <c r="J473" s="393"/>
      <c r="K473" s="302"/>
    </row>
    <row r="474" spans="1:11" s="170" customFormat="1" ht="21" customHeight="1">
      <c r="A474" s="403"/>
      <c r="B474" s="402" t="s">
        <v>1116</v>
      </c>
      <c r="C474" s="403" t="s">
        <v>1115</v>
      </c>
      <c r="D474" s="403" t="s">
        <v>622</v>
      </c>
      <c r="E474" s="402" t="s">
        <v>3139</v>
      </c>
      <c r="F474" s="402">
        <v>4</v>
      </c>
      <c r="G474" s="411">
        <v>5</v>
      </c>
      <c r="H474" s="411">
        <f t="shared" si="28"/>
        <v>20</v>
      </c>
      <c r="I474" s="393" t="s">
        <v>3840</v>
      </c>
      <c r="J474" s="393"/>
      <c r="K474" s="302"/>
    </row>
    <row r="475" spans="1:11" s="170" customFormat="1" ht="21" customHeight="1">
      <c r="A475" s="403"/>
      <c r="B475" s="402" t="s">
        <v>1114</v>
      </c>
      <c r="C475" s="407" t="s">
        <v>1113</v>
      </c>
      <c r="D475" s="403" t="s">
        <v>622</v>
      </c>
      <c r="E475" s="402" t="s">
        <v>2884</v>
      </c>
      <c r="F475" s="402">
        <v>2</v>
      </c>
      <c r="G475" s="411">
        <v>5</v>
      </c>
      <c r="H475" s="411">
        <f t="shared" si="28"/>
        <v>10</v>
      </c>
      <c r="I475" s="393" t="s">
        <v>3840</v>
      </c>
      <c r="J475" s="393"/>
      <c r="K475" s="302"/>
    </row>
    <row r="476" spans="1:11" s="170" customFormat="1" ht="21" customHeight="1">
      <c r="A476" s="403"/>
      <c r="B476" s="402" t="s">
        <v>1791</v>
      </c>
      <c r="C476" s="403" t="s">
        <v>1790</v>
      </c>
      <c r="D476" s="403" t="s">
        <v>622</v>
      </c>
      <c r="E476" s="402" t="s">
        <v>3688</v>
      </c>
      <c r="F476" s="402">
        <v>4</v>
      </c>
      <c r="G476" s="411">
        <v>2</v>
      </c>
      <c r="H476" s="411">
        <f t="shared" si="28"/>
        <v>8</v>
      </c>
      <c r="I476" s="393" t="s">
        <v>3866</v>
      </c>
      <c r="J476" s="411"/>
      <c r="K476" s="302"/>
    </row>
    <row r="477" spans="1:11" s="170" customFormat="1" ht="21" customHeight="1">
      <c r="A477" s="403"/>
      <c r="B477" s="402" t="s">
        <v>1789</v>
      </c>
      <c r="C477" s="403" t="s">
        <v>1788</v>
      </c>
      <c r="D477" s="403" t="s">
        <v>622</v>
      </c>
      <c r="E477" s="402" t="s">
        <v>2885</v>
      </c>
      <c r="F477" s="402">
        <v>2</v>
      </c>
      <c r="G477" s="411">
        <v>5</v>
      </c>
      <c r="H477" s="411">
        <f t="shared" si="28"/>
        <v>10</v>
      </c>
      <c r="I477" s="415" t="s">
        <v>3400</v>
      </c>
      <c r="J477" s="411"/>
      <c r="K477" s="302"/>
    </row>
    <row r="478" spans="1:11" s="170" customFormat="1" ht="21" customHeight="1">
      <c r="A478" s="403"/>
      <c r="B478" s="402" t="s">
        <v>1787</v>
      </c>
      <c r="C478" s="403" t="s">
        <v>666</v>
      </c>
      <c r="D478" s="403" t="s">
        <v>622</v>
      </c>
      <c r="E478" s="402" t="s">
        <v>3689</v>
      </c>
      <c r="F478" s="402">
        <v>16</v>
      </c>
      <c r="G478" s="411">
        <v>56</v>
      </c>
      <c r="H478" s="411">
        <f t="shared" si="28"/>
        <v>896</v>
      </c>
      <c r="I478" s="393" t="s">
        <v>3530</v>
      </c>
      <c r="J478" s="411"/>
      <c r="K478" s="302"/>
    </row>
    <row r="479" spans="1:11" s="170" customFormat="1" ht="21" customHeight="1">
      <c r="A479" s="403"/>
      <c r="B479" s="402" t="s">
        <v>2368</v>
      </c>
      <c r="C479" s="403" t="s">
        <v>817</v>
      </c>
      <c r="D479" s="403" t="s">
        <v>622</v>
      </c>
      <c r="E479" s="402" t="s">
        <v>3168</v>
      </c>
      <c r="F479" s="402">
        <v>2</v>
      </c>
      <c r="G479" s="411">
        <v>52</v>
      </c>
      <c r="H479" s="411">
        <f t="shared" si="28"/>
        <v>104</v>
      </c>
      <c r="I479" s="393" t="s">
        <v>3840</v>
      </c>
      <c r="J479" s="411"/>
      <c r="K479" s="302"/>
    </row>
    <row r="480" spans="1:11" s="170" customFormat="1" ht="21" customHeight="1">
      <c r="A480" s="403"/>
      <c r="B480" s="402" t="s">
        <v>2367</v>
      </c>
      <c r="C480" s="403" t="s">
        <v>2366</v>
      </c>
      <c r="D480" s="403" t="s">
        <v>622</v>
      </c>
      <c r="E480" s="402" t="s">
        <v>2885</v>
      </c>
      <c r="F480" s="402">
        <v>2</v>
      </c>
      <c r="G480" s="411">
        <v>52</v>
      </c>
      <c r="H480" s="411">
        <f t="shared" si="28"/>
        <v>104</v>
      </c>
      <c r="I480" s="393" t="s">
        <v>3865</v>
      </c>
      <c r="J480" s="411"/>
      <c r="K480" s="302"/>
    </row>
    <row r="481" spans="1:11" s="170" customFormat="1" ht="21" customHeight="1">
      <c r="A481" s="403"/>
      <c r="B481" s="402" t="s">
        <v>2365</v>
      </c>
      <c r="C481" s="403" t="s">
        <v>816</v>
      </c>
      <c r="D481" s="403" t="s">
        <v>622</v>
      </c>
      <c r="E481" s="402" t="s">
        <v>3688</v>
      </c>
      <c r="F481" s="402">
        <v>4</v>
      </c>
      <c r="G481" s="411">
        <v>52</v>
      </c>
      <c r="H481" s="411">
        <f t="shared" si="28"/>
        <v>208</v>
      </c>
      <c r="I481" s="393" t="s">
        <v>3866</v>
      </c>
      <c r="J481" s="411"/>
      <c r="K481" s="302"/>
    </row>
    <row r="482" spans="1:11" s="170" customFormat="1" ht="21" customHeight="1">
      <c r="A482" s="403"/>
      <c r="B482" s="402" t="s">
        <v>3690</v>
      </c>
      <c r="C482" s="403" t="s">
        <v>819</v>
      </c>
      <c r="D482" s="403" t="s">
        <v>2664</v>
      </c>
      <c r="E482" s="402" t="s">
        <v>3155</v>
      </c>
      <c r="F482" s="402">
        <v>4</v>
      </c>
      <c r="G482" s="411">
        <v>93</v>
      </c>
      <c r="H482" s="411">
        <f t="shared" si="28"/>
        <v>372</v>
      </c>
      <c r="I482" s="393" t="s">
        <v>3867</v>
      </c>
      <c r="J482" s="411"/>
      <c r="K482" s="302"/>
    </row>
    <row r="483" spans="1:11" s="170" customFormat="1" ht="21" customHeight="1">
      <c r="A483" s="403"/>
      <c r="B483" s="402" t="s">
        <v>3691</v>
      </c>
      <c r="C483" s="403" t="s">
        <v>1119</v>
      </c>
      <c r="D483" s="403" t="s">
        <v>622</v>
      </c>
      <c r="E483" s="402" t="s">
        <v>3139</v>
      </c>
      <c r="F483" s="402">
        <v>4</v>
      </c>
      <c r="G483" s="411">
        <v>78</v>
      </c>
      <c r="H483" s="411">
        <f t="shared" si="28"/>
        <v>312</v>
      </c>
      <c r="I483" s="393" t="s">
        <v>3840</v>
      </c>
      <c r="J483" s="411"/>
      <c r="K483" s="302"/>
    </row>
    <row r="484" spans="1:11" s="170" customFormat="1" ht="21" customHeight="1">
      <c r="A484" s="403"/>
      <c r="B484" s="402" t="s">
        <v>3692</v>
      </c>
      <c r="C484" s="403" t="s">
        <v>3687</v>
      </c>
      <c r="D484" s="403" t="s">
        <v>622</v>
      </c>
      <c r="E484" s="402" t="s">
        <v>2885</v>
      </c>
      <c r="F484" s="402">
        <v>2</v>
      </c>
      <c r="G484" s="411">
        <v>78</v>
      </c>
      <c r="H484" s="411">
        <f t="shared" si="28"/>
        <v>156</v>
      </c>
      <c r="I484" s="393" t="s">
        <v>3840</v>
      </c>
      <c r="J484" s="411"/>
      <c r="K484" s="302"/>
    </row>
    <row r="485" spans="1:11" s="170" customFormat="1" ht="21" customHeight="1">
      <c r="A485" s="403"/>
      <c r="B485" s="402" t="s">
        <v>3693</v>
      </c>
      <c r="C485" s="403" t="s">
        <v>1117</v>
      </c>
      <c r="D485" s="403" t="s">
        <v>622</v>
      </c>
      <c r="E485" s="402" t="s">
        <v>2885</v>
      </c>
      <c r="F485" s="402">
        <v>2</v>
      </c>
      <c r="G485" s="411">
        <v>78</v>
      </c>
      <c r="H485" s="411">
        <f t="shared" si="28"/>
        <v>156</v>
      </c>
      <c r="I485" s="393" t="s">
        <v>3840</v>
      </c>
      <c r="J485" s="411"/>
      <c r="K485" s="302"/>
    </row>
    <row r="486" spans="1:11" s="170" customFormat="1" ht="21" customHeight="1">
      <c r="A486" s="403"/>
      <c r="B486" s="402" t="s">
        <v>3694</v>
      </c>
      <c r="C486" s="403" t="s">
        <v>1115</v>
      </c>
      <c r="D486" s="403" t="s">
        <v>622</v>
      </c>
      <c r="E486" s="402" t="s">
        <v>3139</v>
      </c>
      <c r="F486" s="402">
        <v>4</v>
      </c>
      <c r="G486" s="411">
        <v>78</v>
      </c>
      <c r="H486" s="411">
        <f t="shared" si="28"/>
        <v>312</v>
      </c>
      <c r="I486" s="393" t="s">
        <v>3840</v>
      </c>
      <c r="J486" s="411"/>
      <c r="K486" s="302"/>
    </row>
    <row r="487" spans="1:11" s="170" customFormat="1" ht="21" customHeight="1">
      <c r="A487" s="403"/>
      <c r="B487" s="402" t="s">
        <v>3695</v>
      </c>
      <c r="C487" s="407" t="s">
        <v>1113</v>
      </c>
      <c r="D487" s="403" t="s">
        <v>622</v>
      </c>
      <c r="E487" s="402" t="s">
        <v>2884</v>
      </c>
      <c r="F487" s="402">
        <v>2</v>
      </c>
      <c r="G487" s="411">
        <v>78</v>
      </c>
      <c r="H487" s="411">
        <f t="shared" si="28"/>
        <v>156</v>
      </c>
      <c r="I487" s="393" t="s">
        <v>3840</v>
      </c>
      <c r="J487" s="411"/>
      <c r="K487" s="302"/>
    </row>
    <row r="488" spans="1:11" s="170" customFormat="1" ht="21" customHeight="1">
      <c r="A488" s="403"/>
      <c r="B488" s="402" t="s">
        <v>3696</v>
      </c>
      <c r="C488" s="403" t="s">
        <v>3697</v>
      </c>
      <c r="D488" s="403" t="s">
        <v>622</v>
      </c>
      <c r="E488" s="402" t="s">
        <v>3688</v>
      </c>
      <c r="F488" s="402">
        <v>4</v>
      </c>
      <c r="G488" s="411">
        <v>78</v>
      </c>
      <c r="H488" s="411">
        <f t="shared" si="28"/>
        <v>312</v>
      </c>
      <c r="I488" s="393" t="s">
        <v>3866</v>
      </c>
      <c r="J488" s="411"/>
      <c r="K488" s="302"/>
    </row>
    <row r="489" spans="1:11" s="170" customFormat="1" ht="21" customHeight="1">
      <c r="A489" s="403"/>
      <c r="B489" s="402" t="s">
        <v>3698</v>
      </c>
      <c r="C489" s="403" t="s">
        <v>1788</v>
      </c>
      <c r="D489" s="403" t="s">
        <v>622</v>
      </c>
      <c r="E489" s="402" t="s">
        <v>2885</v>
      </c>
      <c r="F489" s="402">
        <v>2</v>
      </c>
      <c r="G489" s="411">
        <v>78</v>
      </c>
      <c r="H489" s="411">
        <f t="shared" si="28"/>
        <v>156</v>
      </c>
      <c r="I489" s="415" t="s">
        <v>3400</v>
      </c>
      <c r="J489" s="411"/>
      <c r="K489" s="302"/>
    </row>
    <row r="490" spans="1:11" s="53" customFormat="1" ht="21" customHeight="1">
      <c r="A490" s="80" t="s">
        <v>2063</v>
      </c>
      <c r="B490" s="80"/>
      <c r="C490" s="80"/>
      <c r="D490" s="80" t="s">
        <v>276</v>
      </c>
      <c r="E490" s="80"/>
      <c r="F490" s="81">
        <f>SUM(F491)</f>
        <v>128</v>
      </c>
      <c r="G490" s="81">
        <f>SUM(G493+G509+G522)</f>
        <v>2117</v>
      </c>
      <c r="H490" s="81">
        <f>SUM(H493+H509+H522)</f>
        <v>7428</v>
      </c>
      <c r="I490" s="81"/>
      <c r="J490" s="81"/>
      <c r="K490" s="305"/>
    </row>
    <row r="491" spans="1:11" s="53" customFormat="1" ht="21" customHeight="1">
      <c r="A491" s="40"/>
      <c r="B491" s="40"/>
      <c r="C491" s="40"/>
      <c r="D491" s="80" t="s">
        <v>2063</v>
      </c>
      <c r="E491" s="40"/>
      <c r="F491" s="52">
        <f>SUM(F494,F510,F523)</f>
        <v>128</v>
      </c>
      <c r="G491" s="52">
        <f>SUM(G494+G510+G523)</f>
        <v>2114</v>
      </c>
      <c r="H491" s="52">
        <f>SUM(H494+H510+H523)</f>
        <v>7416</v>
      </c>
      <c r="I491" s="52"/>
      <c r="J491" s="52"/>
      <c r="K491" s="305"/>
    </row>
    <row r="492" spans="1:11" s="53" customFormat="1" ht="21" customHeight="1">
      <c r="A492" s="41"/>
      <c r="B492" s="41"/>
      <c r="C492" s="41"/>
      <c r="D492" s="41" t="s">
        <v>289</v>
      </c>
      <c r="E492" s="41"/>
      <c r="F492" s="54"/>
      <c r="G492" s="55">
        <f>SUM(G524)</f>
        <v>3</v>
      </c>
      <c r="H492" s="55">
        <f>SUM(H524)</f>
        <v>12</v>
      </c>
      <c r="I492" s="55"/>
      <c r="J492" s="55"/>
      <c r="K492" s="305"/>
    </row>
    <row r="493" spans="1:11" s="5" customFormat="1" ht="21" customHeight="1">
      <c r="A493" s="50" t="s">
        <v>277</v>
      </c>
      <c r="B493" s="47"/>
      <c r="C493" s="47"/>
      <c r="D493" s="50" t="s">
        <v>276</v>
      </c>
      <c r="E493" s="207"/>
      <c r="F493" s="49">
        <f>SUM(F494)</f>
        <v>50</v>
      </c>
      <c r="G493" s="49">
        <f>SUM(G494)</f>
        <v>728</v>
      </c>
      <c r="H493" s="49">
        <f>SUM(H494)</f>
        <v>2402</v>
      </c>
      <c r="I493" s="49"/>
      <c r="J493" s="49"/>
      <c r="K493" s="308"/>
    </row>
    <row r="494" spans="1:11" s="5" customFormat="1" ht="21" customHeight="1">
      <c r="A494" s="47"/>
      <c r="B494" s="47"/>
      <c r="C494" s="47"/>
      <c r="D494" s="50" t="s">
        <v>2063</v>
      </c>
      <c r="E494" s="207"/>
      <c r="F494" s="49">
        <f>SUM(F496:F508)</f>
        <v>50</v>
      </c>
      <c r="G494" s="49">
        <f>SUM(G496:G508)</f>
        <v>728</v>
      </c>
      <c r="H494" s="49">
        <f>SUM(H496:H508)</f>
        <v>2402</v>
      </c>
      <c r="I494" s="49"/>
      <c r="J494" s="49"/>
      <c r="K494" s="308"/>
    </row>
    <row r="495" spans="1:11" s="5" customFormat="1" ht="21" customHeight="1">
      <c r="A495" s="102"/>
      <c r="B495" s="102"/>
      <c r="C495" s="102"/>
      <c r="D495" s="68" t="s">
        <v>289</v>
      </c>
      <c r="E495" s="207"/>
      <c r="F495" s="82"/>
      <c r="G495" s="83" t="s">
        <v>320</v>
      </c>
      <c r="H495" s="83" t="s">
        <v>320</v>
      </c>
      <c r="I495" s="83"/>
      <c r="J495" s="83"/>
      <c r="K495" s="308"/>
    </row>
    <row r="496" spans="1:11" s="170" customFormat="1" ht="21" customHeight="1">
      <c r="A496" s="403"/>
      <c r="B496" s="402" t="s">
        <v>1124</v>
      </c>
      <c r="C496" s="403" t="s">
        <v>1123</v>
      </c>
      <c r="D496" s="403" t="s">
        <v>622</v>
      </c>
      <c r="E496" s="402" t="s">
        <v>2885</v>
      </c>
      <c r="F496" s="402">
        <v>2</v>
      </c>
      <c r="G496" s="411">
        <v>62</v>
      </c>
      <c r="H496" s="411">
        <f aca="true" t="shared" si="29" ref="H496:H508">SUM(F496*G496)</f>
        <v>124</v>
      </c>
      <c r="I496" s="399" t="s">
        <v>3524</v>
      </c>
      <c r="J496" s="411"/>
      <c r="K496" s="302"/>
    </row>
    <row r="497" spans="1:11" s="170" customFormat="1" ht="21" customHeight="1">
      <c r="A497" s="403"/>
      <c r="B497" s="402" t="s">
        <v>1122</v>
      </c>
      <c r="C497" s="403" t="s">
        <v>1121</v>
      </c>
      <c r="D497" s="403" t="s">
        <v>622</v>
      </c>
      <c r="E497" s="402" t="s">
        <v>3132</v>
      </c>
      <c r="F497" s="402">
        <v>4</v>
      </c>
      <c r="G497" s="411">
        <v>40</v>
      </c>
      <c r="H497" s="411">
        <f t="shared" si="29"/>
        <v>160</v>
      </c>
      <c r="I497" s="399" t="s">
        <v>3524</v>
      </c>
      <c r="J497" s="411"/>
      <c r="K497" s="302"/>
    </row>
    <row r="498" spans="1:11" s="170" customFormat="1" ht="21" customHeight="1">
      <c r="A498" s="403"/>
      <c r="B498" s="402" t="s">
        <v>1482</v>
      </c>
      <c r="C498" s="403" t="s">
        <v>66</v>
      </c>
      <c r="D498" s="403" t="s">
        <v>622</v>
      </c>
      <c r="E498" s="402" t="s">
        <v>3132</v>
      </c>
      <c r="F498" s="402">
        <v>4</v>
      </c>
      <c r="G498" s="411">
        <v>42</v>
      </c>
      <c r="H498" s="411">
        <f t="shared" si="29"/>
        <v>168</v>
      </c>
      <c r="I498" s="399" t="s">
        <v>3524</v>
      </c>
      <c r="J498" s="411"/>
      <c r="K498" s="302"/>
    </row>
    <row r="499" spans="1:11" s="170" customFormat="1" ht="21" customHeight="1">
      <c r="A499" s="403"/>
      <c r="B499" s="402" t="s">
        <v>1792</v>
      </c>
      <c r="C499" s="403" t="s">
        <v>1793</v>
      </c>
      <c r="D499" s="403" t="s">
        <v>622</v>
      </c>
      <c r="E499" s="402" t="s">
        <v>2885</v>
      </c>
      <c r="F499" s="402">
        <v>2</v>
      </c>
      <c r="G499" s="411">
        <v>23</v>
      </c>
      <c r="H499" s="411">
        <f t="shared" si="29"/>
        <v>46</v>
      </c>
      <c r="I499" s="399" t="s">
        <v>3524</v>
      </c>
      <c r="J499" s="411"/>
      <c r="K499" s="302"/>
    </row>
    <row r="500" spans="1:11" s="170" customFormat="1" ht="21" customHeight="1">
      <c r="A500" s="403"/>
      <c r="B500" s="402" t="s">
        <v>2734</v>
      </c>
      <c r="C500" s="403" t="s">
        <v>2735</v>
      </c>
      <c r="D500" s="403" t="s">
        <v>622</v>
      </c>
      <c r="E500" s="402" t="s">
        <v>2883</v>
      </c>
      <c r="F500" s="402">
        <v>4</v>
      </c>
      <c r="G500" s="411">
        <v>75</v>
      </c>
      <c r="H500" s="411">
        <f t="shared" si="29"/>
        <v>300</v>
      </c>
      <c r="I500" s="399" t="s">
        <v>3524</v>
      </c>
      <c r="J500" s="411"/>
      <c r="K500" s="302"/>
    </row>
    <row r="501" spans="1:11" s="170" customFormat="1" ht="21" customHeight="1">
      <c r="A501" s="403"/>
      <c r="B501" s="402" t="s">
        <v>1794</v>
      </c>
      <c r="C501" s="403" t="s">
        <v>606</v>
      </c>
      <c r="D501" s="403" t="s">
        <v>622</v>
      </c>
      <c r="E501" s="402" t="s">
        <v>3132</v>
      </c>
      <c r="F501" s="402">
        <v>4</v>
      </c>
      <c r="G501" s="411">
        <v>15</v>
      </c>
      <c r="H501" s="411">
        <f t="shared" si="29"/>
        <v>60</v>
      </c>
      <c r="I501" s="399" t="s">
        <v>3524</v>
      </c>
      <c r="J501" s="411"/>
      <c r="K501" s="302"/>
    </row>
    <row r="502" spans="1:11" s="170" customFormat="1" ht="21" customHeight="1">
      <c r="A502" s="403"/>
      <c r="B502" s="402" t="s">
        <v>2378</v>
      </c>
      <c r="C502" s="403" t="s">
        <v>2377</v>
      </c>
      <c r="D502" s="403" t="s">
        <v>622</v>
      </c>
      <c r="E502" s="402" t="s">
        <v>2883</v>
      </c>
      <c r="F502" s="402">
        <v>4</v>
      </c>
      <c r="G502" s="411">
        <v>77</v>
      </c>
      <c r="H502" s="411">
        <f t="shared" si="29"/>
        <v>308</v>
      </c>
      <c r="I502" s="415" t="s">
        <v>3400</v>
      </c>
      <c r="J502" s="411"/>
      <c r="K502" s="302"/>
    </row>
    <row r="503" spans="1:11" s="170" customFormat="1" ht="21" customHeight="1">
      <c r="A503" s="403"/>
      <c r="B503" s="402" t="s">
        <v>2047</v>
      </c>
      <c r="C503" s="403" t="s">
        <v>2912</v>
      </c>
      <c r="D503" s="403" t="s">
        <v>622</v>
      </c>
      <c r="E503" s="402" t="s">
        <v>3132</v>
      </c>
      <c r="F503" s="402">
        <v>4</v>
      </c>
      <c r="G503" s="411">
        <v>10</v>
      </c>
      <c r="H503" s="411">
        <f t="shared" si="29"/>
        <v>40</v>
      </c>
      <c r="I503" s="399" t="s">
        <v>3524</v>
      </c>
      <c r="J503" s="411"/>
      <c r="K503" s="302"/>
    </row>
    <row r="504" spans="1:11" s="170" customFormat="1" ht="21" customHeight="1">
      <c r="A504" s="403"/>
      <c r="B504" s="402" t="s">
        <v>2376</v>
      </c>
      <c r="C504" s="403" t="s">
        <v>2375</v>
      </c>
      <c r="D504" s="403" t="s">
        <v>622</v>
      </c>
      <c r="E504" s="402" t="s">
        <v>2884</v>
      </c>
      <c r="F504" s="402">
        <v>2</v>
      </c>
      <c r="G504" s="411">
        <v>87</v>
      </c>
      <c r="H504" s="411">
        <f t="shared" si="29"/>
        <v>174</v>
      </c>
      <c r="I504" s="399" t="s">
        <v>3524</v>
      </c>
      <c r="J504" s="411"/>
      <c r="K504" s="302"/>
    </row>
    <row r="505" spans="1:11" s="170" customFormat="1" ht="21" customHeight="1">
      <c r="A505" s="403"/>
      <c r="B505" s="402" t="s">
        <v>2374</v>
      </c>
      <c r="C505" s="403" t="s">
        <v>2373</v>
      </c>
      <c r="D505" s="403" t="s">
        <v>622</v>
      </c>
      <c r="E505" s="402" t="s">
        <v>2884</v>
      </c>
      <c r="F505" s="402">
        <v>2</v>
      </c>
      <c r="G505" s="411">
        <v>86</v>
      </c>
      <c r="H505" s="411">
        <f t="shared" si="29"/>
        <v>172</v>
      </c>
      <c r="I505" s="399" t="s">
        <v>3524</v>
      </c>
      <c r="J505" s="411"/>
      <c r="K505" s="302"/>
    </row>
    <row r="506" spans="1:11" s="170" customFormat="1" ht="21" customHeight="1">
      <c r="A506" s="403"/>
      <c r="B506" s="402" t="s">
        <v>2044</v>
      </c>
      <c r="C506" s="403" t="s">
        <v>2043</v>
      </c>
      <c r="D506" s="403" t="s">
        <v>622</v>
      </c>
      <c r="E506" s="402" t="s">
        <v>3164</v>
      </c>
      <c r="F506" s="402">
        <v>4</v>
      </c>
      <c r="G506" s="411">
        <v>6</v>
      </c>
      <c r="H506" s="411">
        <f t="shared" si="29"/>
        <v>24</v>
      </c>
      <c r="I506" s="399" t="s">
        <v>3524</v>
      </c>
      <c r="J506" s="411"/>
      <c r="K506" s="302"/>
    </row>
    <row r="507" spans="1:11" s="170" customFormat="1" ht="21" customHeight="1">
      <c r="A507" s="403"/>
      <c r="B507" s="402" t="s">
        <v>2482</v>
      </c>
      <c r="C507" s="403" t="s">
        <v>1954</v>
      </c>
      <c r="D507" s="403" t="s">
        <v>622</v>
      </c>
      <c r="E507" s="402" t="s">
        <v>2886</v>
      </c>
      <c r="F507" s="402">
        <v>10</v>
      </c>
      <c r="G507" s="411">
        <v>1</v>
      </c>
      <c r="H507" s="411">
        <f t="shared" si="29"/>
        <v>10</v>
      </c>
      <c r="I507" s="399" t="s">
        <v>3524</v>
      </c>
      <c r="J507" s="411"/>
      <c r="K507" s="302"/>
    </row>
    <row r="508" spans="1:11" s="131" customFormat="1" ht="21" customHeight="1">
      <c r="A508" s="403"/>
      <c r="B508" s="402" t="s">
        <v>3699</v>
      </c>
      <c r="C508" s="403" t="s">
        <v>3700</v>
      </c>
      <c r="D508" s="403" t="s">
        <v>2063</v>
      </c>
      <c r="E508" s="402" t="s">
        <v>3149</v>
      </c>
      <c r="F508" s="402">
        <v>4</v>
      </c>
      <c r="G508" s="411">
        <v>204</v>
      </c>
      <c r="H508" s="411">
        <f t="shared" si="29"/>
        <v>816</v>
      </c>
      <c r="I508" s="399" t="s">
        <v>3523</v>
      </c>
      <c r="J508" s="411"/>
      <c r="K508" s="311"/>
    </row>
    <row r="509" spans="1:11" s="53" customFormat="1" ht="21" customHeight="1">
      <c r="A509" s="79" t="s">
        <v>365</v>
      </c>
      <c r="B509" s="79"/>
      <c r="C509" s="79"/>
      <c r="D509" s="79" t="s">
        <v>276</v>
      </c>
      <c r="E509" s="207"/>
      <c r="F509" s="103">
        <f>SUM(F510)</f>
        <v>36</v>
      </c>
      <c r="G509" s="103">
        <f>SUM(G510)</f>
        <v>532</v>
      </c>
      <c r="H509" s="103">
        <f>SUM(H510)</f>
        <v>1812</v>
      </c>
      <c r="I509" s="103"/>
      <c r="J509" s="103"/>
      <c r="K509" s="305"/>
    </row>
    <row r="510" spans="1:11" s="53" customFormat="1" ht="21" customHeight="1">
      <c r="A510" s="50"/>
      <c r="B510" s="50"/>
      <c r="C510" s="50"/>
      <c r="D510" s="50" t="s">
        <v>2063</v>
      </c>
      <c r="E510" s="207"/>
      <c r="F510" s="49">
        <f>SUM(F512:F521)</f>
        <v>36</v>
      </c>
      <c r="G510" s="49">
        <f>SUM(G512:G521)</f>
        <v>532</v>
      </c>
      <c r="H510" s="49">
        <f>SUM(H512:H521)</f>
        <v>1812</v>
      </c>
      <c r="I510" s="49"/>
      <c r="J510" s="49"/>
      <c r="K510" s="305"/>
    </row>
    <row r="511" spans="1:11" s="53" customFormat="1" ht="21" customHeight="1">
      <c r="A511" s="50"/>
      <c r="B511" s="50"/>
      <c r="C511" s="50"/>
      <c r="D511" s="50" t="s">
        <v>289</v>
      </c>
      <c r="E511" s="207"/>
      <c r="F511" s="48"/>
      <c r="G511" s="49" t="s">
        <v>320</v>
      </c>
      <c r="H511" s="49" t="s">
        <v>320</v>
      </c>
      <c r="I511" s="49"/>
      <c r="J511" s="49"/>
      <c r="K511" s="305"/>
    </row>
    <row r="512" spans="1:11" s="170" customFormat="1" ht="21" customHeight="1">
      <c r="A512" s="403"/>
      <c r="B512" s="402" t="s">
        <v>1110</v>
      </c>
      <c r="C512" s="403" t="s">
        <v>1109</v>
      </c>
      <c r="D512" s="403" t="s">
        <v>622</v>
      </c>
      <c r="E512" s="402" t="s">
        <v>2885</v>
      </c>
      <c r="F512" s="402">
        <v>2</v>
      </c>
      <c r="G512" s="411">
        <v>35</v>
      </c>
      <c r="H512" s="411">
        <f aca="true" t="shared" si="30" ref="H512:H521">SUM(F512*G512)</f>
        <v>70</v>
      </c>
      <c r="I512" s="399" t="s">
        <v>3524</v>
      </c>
      <c r="J512" s="411"/>
      <c r="K512" s="302"/>
    </row>
    <row r="513" spans="1:11" s="170" customFormat="1" ht="21" customHeight="1">
      <c r="A513" s="403"/>
      <c r="B513" s="402" t="s">
        <v>3701</v>
      </c>
      <c r="C513" s="403" t="s">
        <v>3702</v>
      </c>
      <c r="D513" s="403" t="s">
        <v>622</v>
      </c>
      <c r="E513" s="402" t="s">
        <v>2884</v>
      </c>
      <c r="F513" s="402">
        <v>2</v>
      </c>
      <c r="G513" s="411">
        <v>36</v>
      </c>
      <c r="H513" s="411">
        <f t="shared" si="30"/>
        <v>72</v>
      </c>
      <c r="I513" s="399" t="s">
        <v>3524</v>
      </c>
      <c r="J513" s="411"/>
      <c r="K513" s="302"/>
    </row>
    <row r="514" spans="1:11" s="170" customFormat="1" ht="21" customHeight="1">
      <c r="A514" s="403"/>
      <c r="B514" s="402" t="s">
        <v>1797</v>
      </c>
      <c r="C514" s="403" t="s">
        <v>1798</v>
      </c>
      <c r="D514" s="403" t="s">
        <v>622</v>
      </c>
      <c r="E514" s="402" t="s">
        <v>3139</v>
      </c>
      <c r="F514" s="402">
        <v>4</v>
      </c>
      <c r="G514" s="411">
        <v>67</v>
      </c>
      <c r="H514" s="411">
        <f t="shared" si="30"/>
        <v>268</v>
      </c>
      <c r="I514" s="399" t="s">
        <v>3524</v>
      </c>
      <c r="J514" s="411"/>
      <c r="K514" s="302"/>
    </row>
    <row r="515" spans="1:11" s="170" customFormat="1" ht="21" customHeight="1">
      <c r="A515" s="403"/>
      <c r="B515" s="402" t="s">
        <v>1799</v>
      </c>
      <c r="C515" s="403" t="s">
        <v>820</v>
      </c>
      <c r="D515" s="403" t="s">
        <v>622</v>
      </c>
      <c r="E515" s="402" t="s">
        <v>3132</v>
      </c>
      <c r="F515" s="402">
        <v>4</v>
      </c>
      <c r="G515" s="411">
        <v>67</v>
      </c>
      <c r="H515" s="411">
        <f t="shared" si="30"/>
        <v>268</v>
      </c>
      <c r="I515" s="399" t="s">
        <v>3524</v>
      </c>
      <c r="J515" s="411"/>
      <c r="K515" s="302"/>
    </row>
    <row r="516" spans="1:11" s="170" customFormat="1" ht="21" customHeight="1">
      <c r="A516" s="403"/>
      <c r="B516" s="402" t="s">
        <v>2055</v>
      </c>
      <c r="C516" s="403" t="s">
        <v>2054</v>
      </c>
      <c r="D516" s="403" t="s">
        <v>622</v>
      </c>
      <c r="E516" s="402" t="s">
        <v>2884</v>
      </c>
      <c r="F516" s="402">
        <v>2</v>
      </c>
      <c r="G516" s="411">
        <v>67</v>
      </c>
      <c r="H516" s="411">
        <f t="shared" si="30"/>
        <v>134</v>
      </c>
      <c r="I516" s="399" t="s">
        <v>3524</v>
      </c>
      <c r="J516" s="411"/>
      <c r="K516" s="302"/>
    </row>
    <row r="517" spans="1:11" s="170" customFormat="1" ht="21" customHeight="1">
      <c r="A517" s="403"/>
      <c r="B517" s="402" t="s">
        <v>2275</v>
      </c>
      <c r="C517" s="403" t="s">
        <v>629</v>
      </c>
      <c r="D517" s="403" t="s">
        <v>622</v>
      </c>
      <c r="E517" s="402" t="s">
        <v>2886</v>
      </c>
      <c r="F517" s="402">
        <v>10</v>
      </c>
      <c r="G517" s="411">
        <v>27</v>
      </c>
      <c r="H517" s="411">
        <f t="shared" si="30"/>
        <v>270</v>
      </c>
      <c r="I517" s="399" t="s">
        <v>3524</v>
      </c>
      <c r="J517" s="411"/>
      <c r="K517" s="302"/>
    </row>
    <row r="518" spans="1:11" s="170" customFormat="1" ht="21" customHeight="1">
      <c r="A518" s="403"/>
      <c r="B518" s="402" t="s">
        <v>3269</v>
      </c>
      <c r="C518" s="403" t="s">
        <v>3703</v>
      </c>
      <c r="D518" s="403" t="s">
        <v>2063</v>
      </c>
      <c r="E518" s="402" t="s">
        <v>3231</v>
      </c>
      <c r="F518" s="402">
        <v>4</v>
      </c>
      <c r="G518" s="411">
        <v>24</v>
      </c>
      <c r="H518" s="411">
        <f t="shared" si="30"/>
        <v>96</v>
      </c>
      <c r="I518" s="393" t="s">
        <v>3400</v>
      </c>
      <c r="J518" s="411"/>
      <c r="K518" s="302"/>
    </row>
    <row r="519" spans="1:11" s="170" customFormat="1" ht="21" customHeight="1">
      <c r="A519" s="408"/>
      <c r="B519" s="409" t="s">
        <v>1127</v>
      </c>
      <c r="C519" s="408" t="s">
        <v>1126</v>
      </c>
      <c r="D519" s="408" t="s">
        <v>622</v>
      </c>
      <c r="E519" s="409" t="s">
        <v>2884</v>
      </c>
      <c r="F519" s="409">
        <v>2</v>
      </c>
      <c r="G519" s="412">
        <v>19</v>
      </c>
      <c r="H519" s="412">
        <f t="shared" si="30"/>
        <v>38</v>
      </c>
      <c r="I519" s="421" t="s">
        <v>3523</v>
      </c>
      <c r="J519" s="412"/>
      <c r="K519" s="302"/>
    </row>
    <row r="520" spans="1:11" s="125" customFormat="1" ht="21" customHeight="1">
      <c r="A520" s="408"/>
      <c r="B520" s="409" t="s">
        <v>1125</v>
      </c>
      <c r="C520" s="408" t="s">
        <v>825</v>
      </c>
      <c r="D520" s="408" t="s">
        <v>622</v>
      </c>
      <c r="E520" s="409" t="s">
        <v>2884</v>
      </c>
      <c r="F520" s="409">
        <v>2</v>
      </c>
      <c r="G520" s="412">
        <v>82</v>
      </c>
      <c r="H520" s="412">
        <f t="shared" si="30"/>
        <v>164</v>
      </c>
      <c r="I520" s="421" t="s">
        <v>3523</v>
      </c>
      <c r="J520" s="412"/>
      <c r="K520" s="303"/>
    </row>
    <row r="521" spans="1:11" s="125" customFormat="1" ht="21" customHeight="1">
      <c r="A521" s="408"/>
      <c r="B521" s="409" t="s">
        <v>1800</v>
      </c>
      <c r="C521" s="408" t="s">
        <v>603</v>
      </c>
      <c r="D521" s="408" t="s">
        <v>622</v>
      </c>
      <c r="E521" s="409" t="s">
        <v>3164</v>
      </c>
      <c r="F521" s="409">
        <v>4</v>
      </c>
      <c r="G521" s="412">
        <v>108</v>
      </c>
      <c r="H521" s="412">
        <f t="shared" si="30"/>
        <v>432</v>
      </c>
      <c r="I521" s="421" t="s">
        <v>3523</v>
      </c>
      <c r="J521" s="412"/>
      <c r="K521" s="303"/>
    </row>
    <row r="522" spans="1:11" s="53" customFormat="1" ht="21" customHeight="1">
      <c r="A522" s="117" t="s">
        <v>2063</v>
      </c>
      <c r="B522" s="79"/>
      <c r="C522" s="79"/>
      <c r="D522" s="79" t="s">
        <v>276</v>
      </c>
      <c r="E522" s="207"/>
      <c r="F522" s="103">
        <f>SUM(F523)</f>
        <v>42</v>
      </c>
      <c r="G522" s="103">
        <f>SUM(G525,G528,G531,G534:G541)</f>
        <v>857</v>
      </c>
      <c r="H522" s="103">
        <f>SUM(H525,H528,H531,H534:H541)</f>
        <v>3214</v>
      </c>
      <c r="I522" s="103"/>
      <c r="J522" s="103"/>
      <c r="K522" s="305"/>
    </row>
    <row r="523" spans="1:11" s="53" customFormat="1" ht="21" customHeight="1">
      <c r="A523" s="50"/>
      <c r="B523" s="50"/>
      <c r="C523" s="50"/>
      <c r="D523" s="50" t="s">
        <v>2063</v>
      </c>
      <c r="E523" s="207"/>
      <c r="F523" s="49">
        <f>SUM(F526,F529,F531,F534:F541)</f>
        <v>42</v>
      </c>
      <c r="G523" s="49">
        <f>SUM(G526,G529,G532,G534:G541)</f>
        <v>854</v>
      </c>
      <c r="H523" s="49">
        <f>SUM(H526,H529,H532,H534:H541)</f>
        <v>3202</v>
      </c>
      <c r="I523" s="49"/>
      <c r="J523" s="49"/>
      <c r="K523" s="305"/>
    </row>
    <row r="524" spans="1:11" s="53" customFormat="1" ht="21" customHeight="1">
      <c r="A524" s="50"/>
      <c r="B524" s="50"/>
      <c r="C524" s="50"/>
      <c r="D524" s="50" t="s">
        <v>289</v>
      </c>
      <c r="E524" s="207"/>
      <c r="F524" s="48"/>
      <c r="G524" s="49">
        <f>SUM(G527,G530,G533)</f>
        <v>3</v>
      </c>
      <c r="H524" s="49">
        <f>SUM(H527,H530,H533)</f>
        <v>12</v>
      </c>
      <c r="I524" s="49"/>
      <c r="J524" s="49"/>
      <c r="K524" s="305"/>
    </row>
    <row r="525" spans="1:11" s="170" customFormat="1" ht="21" customHeight="1">
      <c r="A525" s="403"/>
      <c r="B525" s="402" t="s">
        <v>2727</v>
      </c>
      <c r="C525" s="403" t="s">
        <v>664</v>
      </c>
      <c r="D525" s="403" t="s">
        <v>276</v>
      </c>
      <c r="E525" s="402" t="s">
        <v>2883</v>
      </c>
      <c r="F525" s="402">
        <v>4</v>
      </c>
      <c r="G525" s="411">
        <f>SUM(G526:G527)</f>
        <v>94</v>
      </c>
      <c r="H525" s="411">
        <f aca="true" t="shared" si="31" ref="H525:H541">SUM(F525*G525)</f>
        <v>376</v>
      </c>
      <c r="I525" s="399" t="s">
        <v>3868</v>
      </c>
      <c r="J525" s="411"/>
      <c r="K525" s="302"/>
    </row>
    <row r="526" spans="1:11" s="170" customFormat="1" ht="21" customHeight="1">
      <c r="A526" s="403"/>
      <c r="B526" s="402"/>
      <c r="C526" s="403"/>
      <c r="D526" s="403" t="s">
        <v>622</v>
      </c>
      <c r="E526" s="402" t="s">
        <v>2883</v>
      </c>
      <c r="F526" s="402">
        <v>4</v>
      </c>
      <c r="G526" s="411">
        <v>93</v>
      </c>
      <c r="H526" s="411">
        <f t="shared" si="31"/>
        <v>372</v>
      </c>
      <c r="I526" s="411"/>
      <c r="J526" s="411"/>
      <c r="K526" s="302"/>
    </row>
    <row r="527" spans="1:11" s="170" customFormat="1" ht="21" customHeight="1">
      <c r="A527" s="403"/>
      <c r="B527" s="402"/>
      <c r="C527" s="403"/>
      <c r="D527" s="403" t="s">
        <v>289</v>
      </c>
      <c r="E527" s="402" t="s">
        <v>2960</v>
      </c>
      <c r="F527" s="402">
        <v>4</v>
      </c>
      <c r="G527" s="411">
        <v>1</v>
      </c>
      <c r="H527" s="411">
        <f t="shared" si="31"/>
        <v>4</v>
      </c>
      <c r="I527" s="411"/>
      <c r="J527" s="411"/>
      <c r="K527" s="302"/>
    </row>
    <row r="528" spans="1:11" s="170" customFormat="1" ht="21" customHeight="1">
      <c r="A528" s="403"/>
      <c r="B528" s="402" t="s">
        <v>2728</v>
      </c>
      <c r="C528" s="403" t="s">
        <v>2729</v>
      </c>
      <c r="D528" s="403" t="s">
        <v>276</v>
      </c>
      <c r="E528" s="402" t="s">
        <v>2883</v>
      </c>
      <c r="F528" s="402">
        <v>4</v>
      </c>
      <c r="G528" s="411">
        <f>SUM(G529:G530)</f>
        <v>94</v>
      </c>
      <c r="H528" s="411">
        <f t="shared" si="31"/>
        <v>376</v>
      </c>
      <c r="I528" s="399" t="s">
        <v>3523</v>
      </c>
      <c r="J528" s="411"/>
      <c r="K528" s="302"/>
    </row>
    <row r="529" spans="1:11" s="170" customFormat="1" ht="21" customHeight="1">
      <c r="A529" s="403"/>
      <c r="B529" s="402"/>
      <c r="C529" s="403"/>
      <c r="D529" s="403" t="s">
        <v>622</v>
      </c>
      <c r="E529" s="402" t="s">
        <v>2883</v>
      </c>
      <c r="F529" s="402">
        <v>4</v>
      </c>
      <c r="G529" s="411">
        <v>93</v>
      </c>
      <c r="H529" s="411">
        <f t="shared" si="31"/>
        <v>372</v>
      </c>
      <c r="I529" s="411"/>
      <c r="J529" s="411"/>
      <c r="K529" s="302"/>
    </row>
    <row r="530" spans="1:11" s="170" customFormat="1" ht="21" customHeight="1">
      <c r="A530" s="403"/>
      <c r="B530" s="402"/>
      <c r="C530" s="403"/>
      <c r="D530" s="403" t="s">
        <v>289</v>
      </c>
      <c r="E530" s="402" t="s">
        <v>2960</v>
      </c>
      <c r="F530" s="402">
        <v>4</v>
      </c>
      <c r="G530" s="411">
        <v>1</v>
      </c>
      <c r="H530" s="411">
        <f t="shared" si="31"/>
        <v>4</v>
      </c>
      <c r="I530" s="411"/>
      <c r="J530" s="411"/>
      <c r="K530" s="302"/>
    </row>
    <row r="531" spans="1:11" s="170" customFormat="1" ht="21" customHeight="1">
      <c r="A531" s="403"/>
      <c r="B531" s="402" t="s">
        <v>2730</v>
      </c>
      <c r="C531" s="403" t="s">
        <v>2731</v>
      </c>
      <c r="D531" s="403" t="s">
        <v>276</v>
      </c>
      <c r="E531" s="402" t="s">
        <v>2883</v>
      </c>
      <c r="F531" s="402">
        <v>4</v>
      </c>
      <c r="G531" s="411">
        <f>SUM(G532:G533)</f>
        <v>94</v>
      </c>
      <c r="H531" s="411">
        <f t="shared" si="31"/>
        <v>376</v>
      </c>
      <c r="I531" s="399" t="s">
        <v>3523</v>
      </c>
      <c r="J531" s="411"/>
      <c r="K531" s="302"/>
    </row>
    <row r="532" spans="1:11" s="170" customFormat="1" ht="21" customHeight="1">
      <c r="A532" s="403"/>
      <c r="B532" s="402"/>
      <c r="C532" s="403"/>
      <c r="D532" s="403" t="s">
        <v>622</v>
      </c>
      <c r="E532" s="402" t="s">
        <v>2883</v>
      </c>
      <c r="F532" s="402">
        <v>4</v>
      </c>
      <c r="G532" s="411">
        <v>93</v>
      </c>
      <c r="H532" s="411">
        <f t="shared" si="31"/>
        <v>372</v>
      </c>
      <c r="I532" s="411"/>
      <c r="J532" s="411"/>
      <c r="K532" s="302"/>
    </row>
    <row r="533" spans="1:11" s="170" customFormat="1" ht="21" customHeight="1">
      <c r="A533" s="403"/>
      <c r="B533" s="402"/>
      <c r="C533" s="403"/>
      <c r="D533" s="403" t="s">
        <v>289</v>
      </c>
      <c r="E533" s="402" t="s">
        <v>2960</v>
      </c>
      <c r="F533" s="402">
        <v>4</v>
      </c>
      <c r="G533" s="411">
        <v>1</v>
      </c>
      <c r="H533" s="411">
        <f t="shared" si="31"/>
        <v>4</v>
      </c>
      <c r="I533" s="411"/>
      <c r="J533" s="411"/>
      <c r="K533" s="302"/>
    </row>
    <row r="534" spans="1:11" s="170" customFormat="1" ht="21" customHeight="1">
      <c r="A534" s="403"/>
      <c r="B534" s="402" t="s">
        <v>2732</v>
      </c>
      <c r="C534" s="403" t="s">
        <v>2733</v>
      </c>
      <c r="D534" s="403" t="s">
        <v>622</v>
      </c>
      <c r="E534" s="402" t="s">
        <v>2883</v>
      </c>
      <c r="F534" s="402">
        <v>4</v>
      </c>
      <c r="G534" s="411">
        <v>92</v>
      </c>
      <c r="H534" s="411">
        <f t="shared" si="31"/>
        <v>368</v>
      </c>
      <c r="I534" s="399" t="s">
        <v>3523</v>
      </c>
      <c r="J534" s="411"/>
      <c r="K534" s="302"/>
    </row>
    <row r="535" spans="1:11" s="170" customFormat="1" ht="21" customHeight="1">
      <c r="A535" s="403"/>
      <c r="B535" s="402" t="s">
        <v>3704</v>
      </c>
      <c r="C535" s="403" t="s">
        <v>3705</v>
      </c>
      <c r="D535" s="403" t="s">
        <v>622</v>
      </c>
      <c r="E535" s="402" t="s">
        <v>3132</v>
      </c>
      <c r="F535" s="402">
        <v>4</v>
      </c>
      <c r="G535" s="411">
        <v>72</v>
      </c>
      <c r="H535" s="411">
        <f t="shared" si="31"/>
        <v>288</v>
      </c>
      <c r="I535" s="399" t="s">
        <v>3523</v>
      </c>
      <c r="J535" s="411"/>
      <c r="K535" s="302"/>
    </row>
    <row r="536" spans="1:11" s="170" customFormat="1" ht="21" customHeight="1">
      <c r="A536" s="403"/>
      <c r="B536" s="402" t="s">
        <v>3706</v>
      </c>
      <c r="C536" s="403" t="s">
        <v>3707</v>
      </c>
      <c r="D536" s="403" t="s">
        <v>622</v>
      </c>
      <c r="E536" s="402" t="s">
        <v>3132</v>
      </c>
      <c r="F536" s="402">
        <v>4</v>
      </c>
      <c r="G536" s="411">
        <v>72</v>
      </c>
      <c r="H536" s="411">
        <f t="shared" si="31"/>
        <v>288</v>
      </c>
      <c r="I536" s="399" t="s">
        <v>3523</v>
      </c>
      <c r="J536" s="411"/>
      <c r="K536" s="302"/>
    </row>
    <row r="537" spans="1:11" s="170" customFormat="1" ht="21" customHeight="1">
      <c r="A537" s="403"/>
      <c r="B537" s="402" t="s">
        <v>3708</v>
      </c>
      <c r="C537" s="403" t="s">
        <v>3709</v>
      </c>
      <c r="D537" s="403" t="s">
        <v>622</v>
      </c>
      <c r="E537" s="402" t="s">
        <v>3164</v>
      </c>
      <c r="F537" s="402">
        <v>4</v>
      </c>
      <c r="G537" s="411">
        <v>72</v>
      </c>
      <c r="H537" s="411">
        <f t="shared" si="31"/>
        <v>288</v>
      </c>
      <c r="I537" s="399" t="s">
        <v>3524</v>
      </c>
      <c r="J537" s="411"/>
      <c r="K537" s="302"/>
    </row>
    <row r="538" spans="1:11" s="170" customFormat="1" ht="21" customHeight="1">
      <c r="A538" s="403"/>
      <c r="B538" s="402" t="s">
        <v>3710</v>
      </c>
      <c r="C538" s="403" t="s">
        <v>3711</v>
      </c>
      <c r="D538" s="403" t="s">
        <v>622</v>
      </c>
      <c r="E538" s="402" t="s">
        <v>3164</v>
      </c>
      <c r="F538" s="402">
        <v>4</v>
      </c>
      <c r="G538" s="411">
        <v>72</v>
      </c>
      <c r="H538" s="411">
        <f t="shared" si="31"/>
        <v>288</v>
      </c>
      <c r="I538" s="399" t="s">
        <v>3524</v>
      </c>
      <c r="J538" s="411"/>
      <c r="K538" s="302"/>
    </row>
    <row r="539" spans="1:11" s="125" customFormat="1" ht="21" customHeight="1">
      <c r="A539" s="408"/>
      <c r="B539" s="409" t="s">
        <v>1128</v>
      </c>
      <c r="C539" s="408" t="s">
        <v>101</v>
      </c>
      <c r="D539" s="408" t="s">
        <v>622</v>
      </c>
      <c r="E539" s="409" t="s">
        <v>2883</v>
      </c>
      <c r="F539" s="409">
        <v>4</v>
      </c>
      <c r="G539" s="412">
        <v>82</v>
      </c>
      <c r="H539" s="412">
        <f t="shared" si="31"/>
        <v>328</v>
      </c>
      <c r="I539" s="421" t="s">
        <v>3523</v>
      </c>
      <c r="J539" s="412"/>
      <c r="K539" s="303"/>
    </row>
    <row r="540" spans="1:11" s="125" customFormat="1" ht="21" customHeight="1">
      <c r="A540" s="408"/>
      <c r="B540" s="409" t="s">
        <v>1494</v>
      </c>
      <c r="C540" s="408" t="s">
        <v>1495</v>
      </c>
      <c r="D540" s="408" t="s">
        <v>622</v>
      </c>
      <c r="E540" s="409" t="s">
        <v>2883</v>
      </c>
      <c r="F540" s="409">
        <v>4</v>
      </c>
      <c r="G540" s="412">
        <v>6</v>
      </c>
      <c r="H540" s="412">
        <f t="shared" si="31"/>
        <v>24</v>
      </c>
      <c r="I540" s="421" t="s">
        <v>3523</v>
      </c>
      <c r="J540" s="412"/>
      <c r="K540" s="303"/>
    </row>
    <row r="541" spans="1:11" s="125" customFormat="1" ht="21" customHeight="1">
      <c r="A541" s="408"/>
      <c r="B541" s="409" t="s">
        <v>1801</v>
      </c>
      <c r="C541" s="408" t="s">
        <v>1802</v>
      </c>
      <c r="D541" s="408" t="s">
        <v>622</v>
      </c>
      <c r="E541" s="409" t="s">
        <v>2885</v>
      </c>
      <c r="F541" s="409">
        <v>2</v>
      </c>
      <c r="G541" s="412">
        <v>107</v>
      </c>
      <c r="H541" s="412">
        <f t="shared" si="31"/>
        <v>214</v>
      </c>
      <c r="I541" s="421" t="s">
        <v>3523</v>
      </c>
      <c r="J541" s="412"/>
      <c r="K541" s="303"/>
    </row>
    <row r="542" spans="1:11" s="53" customFormat="1" ht="21" customHeight="1">
      <c r="A542" s="40" t="s">
        <v>624</v>
      </c>
      <c r="B542" s="40"/>
      <c r="C542" s="40"/>
      <c r="D542" s="40" t="s">
        <v>276</v>
      </c>
      <c r="E542" s="40"/>
      <c r="F542" s="52">
        <f>SUM(F543)</f>
        <v>58</v>
      </c>
      <c r="G542" s="52">
        <f>SUM(G543)</f>
        <v>633</v>
      </c>
      <c r="H542" s="52">
        <f>SUM(H543)</f>
        <v>2326</v>
      </c>
      <c r="I542" s="52"/>
      <c r="J542" s="52"/>
      <c r="K542" s="305"/>
    </row>
    <row r="543" spans="1:11" s="53" customFormat="1" ht="21" customHeight="1">
      <c r="A543" s="40"/>
      <c r="B543" s="40"/>
      <c r="C543" s="40"/>
      <c r="D543" s="40" t="s">
        <v>624</v>
      </c>
      <c r="E543" s="40"/>
      <c r="F543" s="52">
        <f>SUM(F545:F564)</f>
        <v>58</v>
      </c>
      <c r="G543" s="52">
        <f>SUM(G545:G564)</f>
        <v>633</v>
      </c>
      <c r="H543" s="52">
        <f>SUM(H545:H564)</f>
        <v>2326</v>
      </c>
      <c r="I543" s="52"/>
      <c r="J543" s="52"/>
      <c r="K543" s="305"/>
    </row>
    <row r="544" spans="1:11" s="53" customFormat="1" ht="21" customHeight="1">
      <c r="A544" s="41"/>
      <c r="B544" s="41"/>
      <c r="C544" s="41"/>
      <c r="D544" s="41" t="s">
        <v>289</v>
      </c>
      <c r="E544" s="41"/>
      <c r="F544" s="54"/>
      <c r="G544" s="55" t="s">
        <v>320</v>
      </c>
      <c r="H544" s="55" t="s">
        <v>320</v>
      </c>
      <c r="I544" s="55"/>
      <c r="J544" s="55"/>
      <c r="K544" s="305"/>
    </row>
    <row r="545" spans="1:11" s="170" customFormat="1" ht="21" customHeight="1">
      <c r="A545" s="403"/>
      <c r="B545" s="402" t="s">
        <v>486</v>
      </c>
      <c r="C545" s="403" t="s">
        <v>2007</v>
      </c>
      <c r="D545" s="403" t="s">
        <v>624</v>
      </c>
      <c r="E545" s="402" t="s">
        <v>2884</v>
      </c>
      <c r="F545" s="402">
        <v>2</v>
      </c>
      <c r="G545" s="411">
        <v>1</v>
      </c>
      <c r="H545" s="411">
        <f>SUM(F545*G545)</f>
        <v>2</v>
      </c>
      <c r="I545" s="338" t="s">
        <v>3869</v>
      </c>
      <c r="J545" s="411"/>
      <c r="K545" s="302"/>
    </row>
    <row r="546" spans="1:11" s="170" customFormat="1" ht="21" customHeight="1">
      <c r="A546" s="403"/>
      <c r="B546" s="402" t="s">
        <v>481</v>
      </c>
      <c r="C546" s="403" t="s">
        <v>480</v>
      </c>
      <c r="D546" s="403" t="s">
        <v>624</v>
      </c>
      <c r="E546" s="402" t="s">
        <v>2884</v>
      </c>
      <c r="F546" s="402">
        <v>2</v>
      </c>
      <c r="G546" s="411">
        <v>1</v>
      </c>
      <c r="H546" s="411">
        <f aca="true" t="shared" si="32" ref="H546:H564">SUM(F546*G546)</f>
        <v>2</v>
      </c>
      <c r="I546" s="338" t="s">
        <v>3869</v>
      </c>
      <c r="J546" s="411"/>
      <c r="K546" s="302"/>
    </row>
    <row r="547" spans="1:11" s="170" customFormat="1" ht="21" customHeight="1">
      <c r="A547" s="403"/>
      <c r="B547" s="402" t="s">
        <v>2694</v>
      </c>
      <c r="C547" s="403" t="s">
        <v>2693</v>
      </c>
      <c r="D547" s="403" t="s">
        <v>624</v>
      </c>
      <c r="E547" s="402" t="s">
        <v>2887</v>
      </c>
      <c r="F547" s="402">
        <v>2</v>
      </c>
      <c r="G547" s="411">
        <v>1</v>
      </c>
      <c r="H547" s="411">
        <f t="shared" si="32"/>
        <v>2</v>
      </c>
      <c r="I547" s="338" t="s">
        <v>3870</v>
      </c>
      <c r="J547" s="411"/>
      <c r="K547" s="302"/>
    </row>
    <row r="548" spans="1:11" s="170" customFormat="1" ht="21" customHeight="1">
      <c r="A548" s="403"/>
      <c r="B548" s="402" t="s">
        <v>2692</v>
      </c>
      <c r="C548" s="403" t="s">
        <v>2691</v>
      </c>
      <c r="D548" s="403" t="s">
        <v>624</v>
      </c>
      <c r="E548" s="402" t="s">
        <v>2887</v>
      </c>
      <c r="F548" s="402">
        <v>2</v>
      </c>
      <c r="G548" s="411">
        <v>30</v>
      </c>
      <c r="H548" s="411">
        <f t="shared" si="32"/>
        <v>60</v>
      </c>
      <c r="I548" s="338" t="s">
        <v>3870</v>
      </c>
      <c r="J548" s="411"/>
      <c r="K548" s="302"/>
    </row>
    <row r="549" spans="1:11" s="170" customFormat="1" ht="21" customHeight="1">
      <c r="A549" s="403"/>
      <c r="B549" s="402" t="s">
        <v>2690</v>
      </c>
      <c r="C549" s="403" t="s">
        <v>2689</v>
      </c>
      <c r="D549" s="403" t="s">
        <v>624</v>
      </c>
      <c r="E549" s="402" t="s">
        <v>2887</v>
      </c>
      <c r="F549" s="402">
        <v>2</v>
      </c>
      <c r="G549" s="411">
        <v>11</v>
      </c>
      <c r="H549" s="411">
        <f t="shared" si="32"/>
        <v>22</v>
      </c>
      <c r="I549" s="338" t="s">
        <v>3870</v>
      </c>
      <c r="J549" s="411"/>
      <c r="K549" s="302"/>
    </row>
    <row r="550" spans="1:11" s="170" customFormat="1" ht="21" customHeight="1">
      <c r="A550" s="403"/>
      <c r="B550" s="402" t="s">
        <v>2688</v>
      </c>
      <c r="C550" s="403" t="s">
        <v>2687</v>
      </c>
      <c r="D550" s="403" t="s">
        <v>624</v>
      </c>
      <c r="E550" s="402" t="s">
        <v>2887</v>
      </c>
      <c r="F550" s="402">
        <v>2</v>
      </c>
      <c r="G550" s="411">
        <v>7</v>
      </c>
      <c r="H550" s="411">
        <f t="shared" si="32"/>
        <v>14</v>
      </c>
      <c r="I550" s="338" t="s">
        <v>3870</v>
      </c>
      <c r="J550" s="411"/>
      <c r="K550" s="302"/>
    </row>
    <row r="551" spans="1:11" s="170" customFormat="1" ht="21" customHeight="1">
      <c r="A551" s="403"/>
      <c r="B551" s="402" t="s">
        <v>577</v>
      </c>
      <c r="C551" s="403" t="s">
        <v>3919</v>
      </c>
      <c r="D551" s="403" t="s">
        <v>624</v>
      </c>
      <c r="E551" s="402" t="s">
        <v>2887</v>
      </c>
      <c r="F551" s="402">
        <v>2</v>
      </c>
      <c r="G551" s="411">
        <v>49</v>
      </c>
      <c r="H551" s="411">
        <f t="shared" si="32"/>
        <v>98</v>
      </c>
      <c r="I551" s="338" t="s">
        <v>3871</v>
      </c>
      <c r="J551" s="411"/>
      <c r="K551" s="302"/>
    </row>
    <row r="552" spans="1:11" s="170" customFormat="1" ht="21" customHeight="1">
      <c r="A552" s="403"/>
      <c r="B552" s="402" t="s">
        <v>246</v>
      </c>
      <c r="C552" s="403" t="s">
        <v>3587</v>
      </c>
      <c r="D552" s="403" t="s">
        <v>624</v>
      </c>
      <c r="E552" s="402" t="s">
        <v>2993</v>
      </c>
      <c r="F552" s="402">
        <v>8</v>
      </c>
      <c r="G552" s="411">
        <v>48</v>
      </c>
      <c r="H552" s="411">
        <f t="shared" si="32"/>
        <v>384</v>
      </c>
      <c r="I552" s="338" t="s">
        <v>3119</v>
      </c>
      <c r="J552" s="411"/>
      <c r="K552" s="302"/>
    </row>
    <row r="553" spans="1:11" s="170" customFormat="1" ht="21" customHeight="1">
      <c r="A553" s="403"/>
      <c r="B553" s="402" t="s">
        <v>426</v>
      </c>
      <c r="C553" s="403" t="s">
        <v>425</v>
      </c>
      <c r="D553" s="403" t="s">
        <v>624</v>
      </c>
      <c r="E553" s="402" t="s">
        <v>3139</v>
      </c>
      <c r="F553" s="402">
        <v>4</v>
      </c>
      <c r="G553" s="411">
        <v>48</v>
      </c>
      <c r="H553" s="411">
        <f t="shared" si="32"/>
        <v>192</v>
      </c>
      <c r="I553" s="338" t="s">
        <v>3119</v>
      </c>
      <c r="J553" s="411"/>
      <c r="K553" s="302"/>
    </row>
    <row r="554" spans="1:11" s="170" customFormat="1" ht="21" customHeight="1">
      <c r="A554" s="403"/>
      <c r="B554" s="402" t="s">
        <v>429</v>
      </c>
      <c r="C554" s="403" t="s">
        <v>1040</v>
      </c>
      <c r="D554" s="403" t="s">
        <v>624</v>
      </c>
      <c r="E554" s="402" t="s">
        <v>3586</v>
      </c>
      <c r="F554" s="402">
        <v>6</v>
      </c>
      <c r="G554" s="411">
        <v>48</v>
      </c>
      <c r="H554" s="411">
        <f t="shared" si="32"/>
        <v>288</v>
      </c>
      <c r="I554" s="338" t="s">
        <v>3501</v>
      </c>
      <c r="J554" s="411"/>
      <c r="K554" s="302"/>
    </row>
    <row r="555" spans="1:11" s="170" customFormat="1" ht="21" customHeight="1">
      <c r="A555" s="403"/>
      <c r="B555" s="402" t="s">
        <v>1039</v>
      </c>
      <c r="C555" s="403" t="s">
        <v>428</v>
      </c>
      <c r="D555" s="403" t="s">
        <v>624</v>
      </c>
      <c r="E555" s="402" t="s">
        <v>3132</v>
      </c>
      <c r="F555" s="402">
        <v>4</v>
      </c>
      <c r="G555" s="411">
        <v>48</v>
      </c>
      <c r="H555" s="411">
        <f t="shared" si="32"/>
        <v>192</v>
      </c>
      <c r="I555" s="338" t="s">
        <v>3501</v>
      </c>
      <c r="J555" s="411"/>
      <c r="K555" s="302"/>
    </row>
    <row r="556" spans="1:11" s="170" customFormat="1" ht="21" customHeight="1">
      <c r="A556" s="403"/>
      <c r="B556" s="402" t="s">
        <v>1038</v>
      </c>
      <c r="C556" s="403" t="s">
        <v>1037</v>
      </c>
      <c r="D556" s="403" t="s">
        <v>624</v>
      </c>
      <c r="E556" s="402" t="s">
        <v>2883</v>
      </c>
      <c r="F556" s="402">
        <v>4</v>
      </c>
      <c r="G556" s="411">
        <v>48</v>
      </c>
      <c r="H556" s="411">
        <f t="shared" si="32"/>
        <v>192</v>
      </c>
      <c r="I556" s="338" t="s">
        <v>3502</v>
      </c>
      <c r="J556" s="411"/>
      <c r="K556" s="302"/>
    </row>
    <row r="557" spans="1:11" s="170" customFormat="1" ht="21" customHeight="1">
      <c r="A557" s="403"/>
      <c r="B557" s="402" t="s">
        <v>1036</v>
      </c>
      <c r="C557" s="403" t="s">
        <v>457</v>
      </c>
      <c r="D557" s="403" t="s">
        <v>624</v>
      </c>
      <c r="E557" s="402" t="s">
        <v>2883</v>
      </c>
      <c r="F557" s="402">
        <v>4</v>
      </c>
      <c r="G557" s="411">
        <v>48</v>
      </c>
      <c r="H557" s="411">
        <f t="shared" si="32"/>
        <v>192</v>
      </c>
      <c r="I557" s="338" t="s">
        <v>3502</v>
      </c>
      <c r="J557" s="411"/>
      <c r="K557" s="302"/>
    </row>
    <row r="558" spans="1:11" s="170" customFormat="1" ht="21" customHeight="1">
      <c r="A558" s="403"/>
      <c r="B558" s="402" t="s">
        <v>1774</v>
      </c>
      <c r="C558" s="403" t="s">
        <v>1773</v>
      </c>
      <c r="D558" s="403" t="s">
        <v>624</v>
      </c>
      <c r="E558" s="402" t="s">
        <v>3132</v>
      </c>
      <c r="F558" s="402">
        <v>4</v>
      </c>
      <c r="G558" s="411">
        <v>49</v>
      </c>
      <c r="H558" s="411">
        <f t="shared" si="32"/>
        <v>196</v>
      </c>
      <c r="I558" s="338" t="s">
        <v>3504</v>
      </c>
      <c r="J558" s="411"/>
      <c r="K558" s="302"/>
    </row>
    <row r="559" spans="1:11" s="170" customFormat="1" ht="21" customHeight="1">
      <c r="A559" s="403"/>
      <c r="B559" s="402" t="s">
        <v>431</v>
      </c>
      <c r="C559" s="403" t="s">
        <v>3588</v>
      </c>
      <c r="D559" s="403" t="s">
        <v>624</v>
      </c>
      <c r="E559" s="402" t="s">
        <v>3132</v>
      </c>
      <c r="F559" s="402">
        <v>4</v>
      </c>
      <c r="G559" s="411">
        <v>49</v>
      </c>
      <c r="H559" s="411">
        <f t="shared" si="32"/>
        <v>196</v>
      </c>
      <c r="I559" s="338" t="s">
        <v>3504</v>
      </c>
      <c r="J559" s="411"/>
      <c r="K559" s="302"/>
    </row>
    <row r="560" spans="1:11" s="170" customFormat="1" ht="21" customHeight="1">
      <c r="A560" s="403"/>
      <c r="B560" s="402"/>
      <c r="C560" s="403" t="s">
        <v>3589</v>
      </c>
      <c r="D560" s="403"/>
      <c r="E560" s="402"/>
      <c r="F560" s="402"/>
      <c r="G560" s="411"/>
      <c r="H560" s="411"/>
      <c r="I560" s="411"/>
      <c r="J560" s="411"/>
      <c r="K560" s="302"/>
    </row>
    <row r="561" spans="1:11" s="170" customFormat="1" ht="21" customHeight="1">
      <c r="A561" s="403"/>
      <c r="B561" s="402" t="s">
        <v>433</v>
      </c>
      <c r="C561" s="403" t="s">
        <v>432</v>
      </c>
      <c r="D561" s="403" t="s">
        <v>624</v>
      </c>
      <c r="E561" s="402" t="s">
        <v>3357</v>
      </c>
      <c r="F561" s="402">
        <v>2</v>
      </c>
      <c r="G561" s="411">
        <v>49</v>
      </c>
      <c r="H561" s="411">
        <f t="shared" si="32"/>
        <v>98</v>
      </c>
      <c r="I561" s="338" t="s">
        <v>3504</v>
      </c>
      <c r="J561" s="411"/>
      <c r="K561" s="302"/>
    </row>
    <row r="562" spans="1:11" s="170" customFormat="1" ht="21" customHeight="1">
      <c r="A562" s="403"/>
      <c r="B562" s="402" t="s">
        <v>434</v>
      </c>
      <c r="C562" s="403" t="s">
        <v>3590</v>
      </c>
      <c r="D562" s="403" t="s">
        <v>624</v>
      </c>
      <c r="E562" s="402" t="s">
        <v>3357</v>
      </c>
      <c r="F562" s="402">
        <v>2</v>
      </c>
      <c r="G562" s="411">
        <v>49</v>
      </c>
      <c r="H562" s="411">
        <f t="shared" si="32"/>
        <v>98</v>
      </c>
      <c r="I562" s="338" t="s">
        <v>3504</v>
      </c>
      <c r="J562" s="411"/>
      <c r="K562" s="302"/>
    </row>
    <row r="563" spans="1:11" s="170" customFormat="1" ht="21" customHeight="1">
      <c r="A563" s="403"/>
      <c r="B563" s="402"/>
      <c r="C563" s="403" t="s">
        <v>3591</v>
      </c>
      <c r="D563" s="403"/>
      <c r="E563" s="402"/>
      <c r="F563" s="402"/>
      <c r="G563" s="411"/>
      <c r="H563" s="411"/>
      <c r="I563" s="411"/>
      <c r="J563" s="411"/>
      <c r="K563" s="302"/>
    </row>
    <row r="564" spans="1:11" s="170" customFormat="1" ht="21" customHeight="1">
      <c r="A564" s="403"/>
      <c r="B564" s="402" t="s">
        <v>436</v>
      </c>
      <c r="C564" s="403" t="s">
        <v>435</v>
      </c>
      <c r="D564" s="403" t="s">
        <v>624</v>
      </c>
      <c r="E564" s="402" t="s">
        <v>2884</v>
      </c>
      <c r="F564" s="402">
        <v>2</v>
      </c>
      <c r="G564" s="411">
        <v>49</v>
      </c>
      <c r="H564" s="411">
        <f t="shared" si="32"/>
        <v>98</v>
      </c>
      <c r="I564" s="338" t="s">
        <v>3504</v>
      </c>
      <c r="J564" s="411"/>
      <c r="K564" s="302"/>
    </row>
    <row r="565" spans="1:11" s="53" customFormat="1" ht="21" customHeight="1">
      <c r="A565" s="80" t="s">
        <v>627</v>
      </c>
      <c r="B565" s="80"/>
      <c r="C565" s="80"/>
      <c r="D565" s="80" t="s">
        <v>276</v>
      </c>
      <c r="E565" s="80"/>
      <c r="F565" s="81">
        <f>SUM(F566)</f>
        <v>84</v>
      </c>
      <c r="G565" s="81">
        <f>SUM(G566)</f>
        <v>877</v>
      </c>
      <c r="H565" s="81">
        <f>SUM(H566)</f>
        <v>3484</v>
      </c>
      <c r="I565" s="81"/>
      <c r="J565" s="81"/>
      <c r="K565" s="305"/>
    </row>
    <row r="566" spans="1:11" s="53" customFormat="1" ht="21" customHeight="1">
      <c r="A566" s="40"/>
      <c r="B566" s="40"/>
      <c r="C566" s="40"/>
      <c r="D566" s="40" t="s">
        <v>627</v>
      </c>
      <c r="E566" s="40"/>
      <c r="F566" s="52">
        <f>SUM(F568:F589)</f>
        <v>84</v>
      </c>
      <c r="G566" s="52">
        <f>SUM(G568:G589)</f>
        <v>877</v>
      </c>
      <c r="H566" s="52">
        <f>SUM(H568:H589)</f>
        <v>3484</v>
      </c>
      <c r="I566" s="52"/>
      <c r="J566" s="52"/>
      <c r="K566" s="305"/>
    </row>
    <row r="567" spans="1:11" s="53" customFormat="1" ht="21" customHeight="1">
      <c r="A567" s="41"/>
      <c r="B567" s="41"/>
      <c r="C567" s="41"/>
      <c r="D567" s="41" t="s">
        <v>289</v>
      </c>
      <c r="E567" s="41"/>
      <c r="F567" s="54"/>
      <c r="G567" s="55" t="s">
        <v>320</v>
      </c>
      <c r="H567" s="55" t="s">
        <v>320</v>
      </c>
      <c r="I567" s="55"/>
      <c r="J567" s="55"/>
      <c r="K567" s="305"/>
    </row>
    <row r="568" spans="1:11" s="170" customFormat="1" ht="21" customHeight="1">
      <c r="A568" s="403"/>
      <c r="B568" s="402" t="s">
        <v>1049</v>
      </c>
      <c r="C568" s="403" t="s">
        <v>217</v>
      </c>
      <c r="D568" s="403" t="s">
        <v>627</v>
      </c>
      <c r="E568" s="402" t="s">
        <v>3140</v>
      </c>
      <c r="F568" s="402">
        <v>6</v>
      </c>
      <c r="G568" s="411">
        <v>56</v>
      </c>
      <c r="H568" s="411">
        <f aca="true" t="shared" si="33" ref="H568:H589">SUM(F568*G568)</f>
        <v>336</v>
      </c>
      <c r="I568" s="338" t="s">
        <v>3115</v>
      </c>
      <c r="J568" s="411"/>
      <c r="K568" s="302"/>
    </row>
    <row r="569" spans="1:11" s="170" customFormat="1" ht="21" customHeight="1">
      <c r="A569" s="403"/>
      <c r="B569" s="402" t="s">
        <v>1048</v>
      </c>
      <c r="C569" s="403" t="s">
        <v>437</v>
      </c>
      <c r="D569" s="403" t="s">
        <v>627</v>
      </c>
      <c r="E569" s="402" t="s">
        <v>3140</v>
      </c>
      <c r="F569" s="402">
        <v>6</v>
      </c>
      <c r="G569" s="411">
        <v>57</v>
      </c>
      <c r="H569" s="411">
        <f t="shared" si="33"/>
        <v>342</v>
      </c>
      <c r="I569" s="338" t="s">
        <v>3115</v>
      </c>
      <c r="J569" s="411"/>
      <c r="K569" s="302"/>
    </row>
    <row r="570" spans="1:11" s="170" customFormat="1" ht="21" customHeight="1">
      <c r="A570" s="403"/>
      <c r="B570" s="402" t="s">
        <v>1047</v>
      </c>
      <c r="C570" s="403" t="s">
        <v>530</v>
      </c>
      <c r="D570" s="403" t="s">
        <v>627</v>
      </c>
      <c r="E570" s="402" t="s">
        <v>2884</v>
      </c>
      <c r="F570" s="402">
        <v>2</v>
      </c>
      <c r="G570" s="411">
        <v>56</v>
      </c>
      <c r="H570" s="411">
        <f t="shared" si="33"/>
        <v>112</v>
      </c>
      <c r="I570" s="338" t="s">
        <v>3874</v>
      </c>
      <c r="J570" s="411"/>
      <c r="K570" s="302"/>
    </row>
    <row r="571" spans="1:11" s="170" customFormat="1" ht="21" customHeight="1">
      <c r="A571" s="403"/>
      <c r="B571" s="402" t="s">
        <v>1701</v>
      </c>
      <c r="C571" s="403" t="s">
        <v>96</v>
      </c>
      <c r="D571" s="403" t="s">
        <v>627</v>
      </c>
      <c r="E571" s="402" t="s">
        <v>3132</v>
      </c>
      <c r="F571" s="402">
        <v>4</v>
      </c>
      <c r="G571" s="411">
        <v>48</v>
      </c>
      <c r="H571" s="411">
        <f t="shared" si="33"/>
        <v>192</v>
      </c>
      <c r="I571" s="338" t="s">
        <v>3874</v>
      </c>
      <c r="J571" s="411"/>
      <c r="K571" s="302"/>
    </row>
    <row r="572" spans="1:11" s="170" customFormat="1" ht="21" customHeight="1">
      <c r="A572" s="403"/>
      <c r="B572" s="402" t="s">
        <v>1702</v>
      </c>
      <c r="C572" s="403" t="s">
        <v>97</v>
      </c>
      <c r="D572" s="403" t="s">
        <v>627</v>
      </c>
      <c r="E572" s="402" t="s">
        <v>3132</v>
      </c>
      <c r="F572" s="402">
        <v>4</v>
      </c>
      <c r="G572" s="411">
        <v>47</v>
      </c>
      <c r="H572" s="411">
        <f t="shared" si="33"/>
        <v>188</v>
      </c>
      <c r="I572" s="338" t="s">
        <v>3874</v>
      </c>
      <c r="J572" s="411"/>
      <c r="K572" s="302"/>
    </row>
    <row r="573" spans="1:11" s="170" customFormat="1" ht="21" customHeight="1">
      <c r="A573" s="403"/>
      <c r="B573" s="402" t="s">
        <v>1703</v>
      </c>
      <c r="C573" s="403" t="s">
        <v>801</v>
      </c>
      <c r="D573" s="403" t="s">
        <v>627</v>
      </c>
      <c r="E573" s="402" t="s">
        <v>2883</v>
      </c>
      <c r="F573" s="402">
        <v>4</v>
      </c>
      <c r="G573" s="411">
        <v>50</v>
      </c>
      <c r="H573" s="411">
        <f t="shared" si="33"/>
        <v>200</v>
      </c>
      <c r="I573" s="338" t="s">
        <v>3874</v>
      </c>
      <c r="J573" s="411"/>
      <c r="K573" s="302"/>
    </row>
    <row r="574" spans="1:11" s="170" customFormat="1" ht="21" customHeight="1">
      <c r="A574" s="403"/>
      <c r="B574" s="402" t="s">
        <v>2713</v>
      </c>
      <c r="C574" s="403" t="s">
        <v>2712</v>
      </c>
      <c r="D574" s="403" t="s">
        <v>627</v>
      </c>
      <c r="E574" s="402" t="s">
        <v>3132</v>
      </c>
      <c r="F574" s="402">
        <v>4</v>
      </c>
      <c r="G574" s="411">
        <v>48</v>
      </c>
      <c r="H574" s="411">
        <f t="shared" si="33"/>
        <v>192</v>
      </c>
      <c r="I574" s="415" t="s">
        <v>3400</v>
      </c>
      <c r="J574" s="411"/>
      <c r="K574" s="302"/>
    </row>
    <row r="575" spans="1:11" s="170" customFormat="1" ht="21" customHeight="1">
      <c r="A575" s="403"/>
      <c r="B575" s="402" t="s">
        <v>1704</v>
      </c>
      <c r="C575" s="403" t="s">
        <v>1705</v>
      </c>
      <c r="D575" s="403" t="s">
        <v>627</v>
      </c>
      <c r="E575" s="402" t="s">
        <v>3132</v>
      </c>
      <c r="F575" s="402">
        <v>4</v>
      </c>
      <c r="G575" s="411">
        <v>51</v>
      </c>
      <c r="H575" s="411">
        <f t="shared" si="33"/>
        <v>204</v>
      </c>
      <c r="I575" s="338" t="s">
        <v>3873</v>
      </c>
      <c r="J575" s="411"/>
      <c r="K575" s="302"/>
    </row>
    <row r="576" spans="1:11" s="170" customFormat="1" ht="21" customHeight="1">
      <c r="A576" s="403"/>
      <c r="B576" s="402" t="s">
        <v>2364</v>
      </c>
      <c r="C576" s="403" t="s">
        <v>2363</v>
      </c>
      <c r="D576" s="403" t="s">
        <v>627</v>
      </c>
      <c r="E576" s="402" t="s">
        <v>2883</v>
      </c>
      <c r="F576" s="402">
        <v>4</v>
      </c>
      <c r="G576" s="411">
        <v>52</v>
      </c>
      <c r="H576" s="411">
        <f t="shared" si="33"/>
        <v>208</v>
      </c>
      <c r="I576" s="338" t="s">
        <v>3873</v>
      </c>
      <c r="J576" s="411"/>
      <c r="K576" s="302"/>
    </row>
    <row r="577" spans="1:11" s="170" customFormat="1" ht="21" customHeight="1">
      <c r="A577" s="403"/>
      <c r="B577" s="402" t="s">
        <v>2362</v>
      </c>
      <c r="C577" s="403" t="s">
        <v>2361</v>
      </c>
      <c r="D577" s="403" t="s">
        <v>627</v>
      </c>
      <c r="E577" s="402" t="s">
        <v>2883</v>
      </c>
      <c r="F577" s="402">
        <v>4</v>
      </c>
      <c r="G577" s="411">
        <v>50</v>
      </c>
      <c r="H577" s="411">
        <f t="shared" si="33"/>
        <v>200</v>
      </c>
      <c r="I577" s="338" t="s">
        <v>3873</v>
      </c>
      <c r="J577" s="411"/>
      <c r="K577" s="302"/>
    </row>
    <row r="578" spans="1:11" s="170" customFormat="1" ht="21" customHeight="1">
      <c r="A578" s="403"/>
      <c r="B578" s="402" t="s">
        <v>2360</v>
      </c>
      <c r="C578" s="403" t="s">
        <v>1975</v>
      </c>
      <c r="D578" s="403" t="s">
        <v>627</v>
      </c>
      <c r="E578" s="402" t="s">
        <v>2883</v>
      </c>
      <c r="F578" s="402">
        <v>4</v>
      </c>
      <c r="G578" s="411">
        <v>50</v>
      </c>
      <c r="H578" s="411">
        <f t="shared" si="33"/>
        <v>200</v>
      </c>
      <c r="I578" s="338" t="s">
        <v>3872</v>
      </c>
      <c r="J578" s="411"/>
      <c r="K578" s="302"/>
    </row>
    <row r="579" spans="1:11" s="170" customFormat="1" ht="21" customHeight="1">
      <c r="A579" s="403"/>
      <c r="B579" s="402" t="s">
        <v>2711</v>
      </c>
      <c r="C579" s="403" t="s">
        <v>1700</v>
      </c>
      <c r="D579" s="403" t="s">
        <v>627</v>
      </c>
      <c r="E579" s="402" t="s">
        <v>2883</v>
      </c>
      <c r="F579" s="402">
        <v>4</v>
      </c>
      <c r="G579" s="411">
        <v>24</v>
      </c>
      <c r="H579" s="411">
        <f t="shared" si="33"/>
        <v>96</v>
      </c>
      <c r="I579" s="338" t="s">
        <v>3534</v>
      </c>
      <c r="J579" s="411"/>
      <c r="K579" s="302"/>
    </row>
    <row r="580" spans="1:11" s="170" customFormat="1" ht="21" customHeight="1">
      <c r="A580" s="403"/>
      <c r="B580" s="402" t="s">
        <v>2710</v>
      </c>
      <c r="C580" s="403" t="s">
        <v>2709</v>
      </c>
      <c r="D580" s="403" t="s">
        <v>627</v>
      </c>
      <c r="E580" s="402" t="s">
        <v>2883</v>
      </c>
      <c r="F580" s="402">
        <v>4</v>
      </c>
      <c r="G580" s="411">
        <v>36</v>
      </c>
      <c r="H580" s="411">
        <f t="shared" si="33"/>
        <v>144</v>
      </c>
      <c r="I580" s="338" t="s">
        <v>3533</v>
      </c>
      <c r="J580" s="411"/>
      <c r="K580" s="302"/>
    </row>
    <row r="581" spans="1:11" s="170" customFormat="1" ht="21" customHeight="1">
      <c r="A581" s="403"/>
      <c r="B581" s="402" t="s">
        <v>2706</v>
      </c>
      <c r="C581" s="403" t="s">
        <v>2705</v>
      </c>
      <c r="D581" s="403" t="s">
        <v>627</v>
      </c>
      <c r="E581" s="402" t="s">
        <v>3132</v>
      </c>
      <c r="F581" s="402">
        <v>4</v>
      </c>
      <c r="G581" s="411">
        <v>34</v>
      </c>
      <c r="H581" s="411">
        <f t="shared" si="33"/>
        <v>136</v>
      </c>
      <c r="I581" s="338" t="s">
        <v>3533</v>
      </c>
      <c r="J581" s="411"/>
      <c r="K581" s="302"/>
    </row>
    <row r="582" spans="1:11" s="170" customFormat="1" ht="21" customHeight="1">
      <c r="A582" s="403"/>
      <c r="B582" s="402" t="s">
        <v>3585</v>
      </c>
      <c r="C582" s="403" t="s">
        <v>3584</v>
      </c>
      <c r="D582" s="403" t="s">
        <v>627</v>
      </c>
      <c r="E582" s="402" t="s">
        <v>3132</v>
      </c>
      <c r="F582" s="402">
        <v>4</v>
      </c>
      <c r="G582" s="411">
        <v>26</v>
      </c>
      <c r="H582" s="411">
        <f t="shared" si="33"/>
        <v>104</v>
      </c>
      <c r="I582" s="338" t="s">
        <v>3533</v>
      </c>
      <c r="J582" s="411"/>
      <c r="K582" s="302"/>
    </row>
    <row r="583" spans="1:11" s="170" customFormat="1" ht="21" customHeight="1">
      <c r="A583" s="403"/>
      <c r="B583" s="402" t="s">
        <v>3583</v>
      </c>
      <c r="C583" s="403" t="s">
        <v>3582</v>
      </c>
      <c r="D583" s="403" t="s">
        <v>627</v>
      </c>
      <c r="E583" s="402" t="s">
        <v>3132</v>
      </c>
      <c r="F583" s="402">
        <v>4</v>
      </c>
      <c r="G583" s="411">
        <v>21</v>
      </c>
      <c r="H583" s="411">
        <f t="shared" si="33"/>
        <v>84</v>
      </c>
      <c r="I583" s="338" t="s">
        <v>3533</v>
      </c>
      <c r="J583" s="411"/>
      <c r="K583" s="302"/>
    </row>
    <row r="584" spans="1:11" s="170" customFormat="1" ht="21" customHeight="1">
      <c r="A584" s="403"/>
      <c r="B584" s="402" t="s">
        <v>3581</v>
      </c>
      <c r="C584" s="403" t="s">
        <v>3580</v>
      </c>
      <c r="D584" s="403" t="s">
        <v>627</v>
      </c>
      <c r="E584" s="402" t="s">
        <v>3132</v>
      </c>
      <c r="F584" s="402">
        <v>4</v>
      </c>
      <c r="G584" s="411">
        <v>21</v>
      </c>
      <c r="H584" s="411">
        <f t="shared" si="33"/>
        <v>84</v>
      </c>
      <c r="I584" s="338" t="s">
        <v>3533</v>
      </c>
      <c r="J584" s="411"/>
      <c r="K584" s="302"/>
    </row>
    <row r="585" spans="1:11" s="170" customFormat="1" ht="21" customHeight="1">
      <c r="A585" s="403"/>
      <c r="B585" s="402" t="s">
        <v>2700</v>
      </c>
      <c r="C585" s="403" t="s">
        <v>2699</v>
      </c>
      <c r="D585" s="403" t="s">
        <v>627</v>
      </c>
      <c r="E585" s="402" t="s">
        <v>3164</v>
      </c>
      <c r="F585" s="402">
        <v>4</v>
      </c>
      <c r="G585" s="411">
        <v>24</v>
      </c>
      <c r="H585" s="411">
        <f t="shared" si="33"/>
        <v>96</v>
      </c>
      <c r="I585" s="338" t="s">
        <v>3534</v>
      </c>
      <c r="J585" s="411"/>
      <c r="K585" s="302"/>
    </row>
    <row r="586" spans="1:11" s="170" customFormat="1" ht="21" customHeight="1">
      <c r="A586" s="403"/>
      <c r="B586" s="402" t="s">
        <v>2698</v>
      </c>
      <c r="C586" s="403" t="s">
        <v>2697</v>
      </c>
      <c r="D586" s="403" t="s">
        <v>627</v>
      </c>
      <c r="E586" s="402" t="s">
        <v>2884</v>
      </c>
      <c r="F586" s="402">
        <v>2</v>
      </c>
      <c r="G586" s="411">
        <v>24</v>
      </c>
      <c r="H586" s="411">
        <f t="shared" si="33"/>
        <v>48</v>
      </c>
      <c r="I586" s="338" t="s">
        <v>3534</v>
      </c>
      <c r="J586" s="411"/>
      <c r="K586" s="302"/>
    </row>
    <row r="587" spans="1:11" s="170" customFormat="1" ht="21" customHeight="1">
      <c r="A587" s="403"/>
      <c r="B587" s="402" t="s">
        <v>3579</v>
      </c>
      <c r="C587" s="403" t="s">
        <v>3578</v>
      </c>
      <c r="D587" s="403" t="s">
        <v>627</v>
      </c>
      <c r="E587" s="402" t="s">
        <v>3164</v>
      </c>
      <c r="F587" s="402">
        <v>4</v>
      </c>
      <c r="G587" s="411">
        <v>57</v>
      </c>
      <c r="H587" s="411">
        <f t="shared" si="33"/>
        <v>228</v>
      </c>
      <c r="I587" s="338" t="s">
        <v>3875</v>
      </c>
      <c r="J587" s="411"/>
      <c r="K587" s="302"/>
    </row>
    <row r="588" spans="1:11" s="170" customFormat="1" ht="21" customHeight="1">
      <c r="A588" s="403"/>
      <c r="B588" s="402" t="s">
        <v>2696</v>
      </c>
      <c r="C588" s="403" t="s">
        <v>2695</v>
      </c>
      <c r="D588" s="403" t="s">
        <v>627</v>
      </c>
      <c r="E588" s="402" t="s">
        <v>2884</v>
      </c>
      <c r="F588" s="402">
        <v>2</v>
      </c>
      <c r="G588" s="411">
        <v>24</v>
      </c>
      <c r="H588" s="411">
        <f t="shared" si="33"/>
        <v>48</v>
      </c>
      <c r="I588" s="338" t="s">
        <v>3873</v>
      </c>
      <c r="J588" s="411"/>
      <c r="K588" s="302"/>
    </row>
    <row r="589" spans="1:11" s="170" customFormat="1" ht="21" customHeight="1">
      <c r="A589" s="403"/>
      <c r="B589" s="402" t="s">
        <v>2473</v>
      </c>
      <c r="C589" s="403" t="s">
        <v>2474</v>
      </c>
      <c r="D589" s="403" t="s">
        <v>627</v>
      </c>
      <c r="E589" s="402" t="s">
        <v>2884</v>
      </c>
      <c r="F589" s="402">
        <v>2</v>
      </c>
      <c r="G589" s="411">
        <v>21</v>
      </c>
      <c r="H589" s="411">
        <f t="shared" si="33"/>
        <v>42</v>
      </c>
      <c r="I589" s="338" t="s">
        <v>3873</v>
      </c>
      <c r="J589" s="411"/>
      <c r="K589" s="302"/>
    </row>
    <row r="590" spans="1:11" s="53" customFormat="1" ht="21" customHeight="1">
      <c r="A590" s="40" t="s">
        <v>612</v>
      </c>
      <c r="B590" s="40"/>
      <c r="C590" s="40"/>
      <c r="D590" s="40" t="s">
        <v>276</v>
      </c>
      <c r="E590" s="40"/>
      <c r="F590" s="52">
        <f>SUM(F591)</f>
        <v>190</v>
      </c>
      <c r="G590" s="52">
        <f>SUM(G591)</f>
        <v>637</v>
      </c>
      <c r="H590" s="52">
        <f>SUM(H591)</f>
        <v>2318</v>
      </c>
      <c r="I590" s="52"/>
      <c r="J590" s="52"/>
      <c r="K590" s="305"/>
    </row>
    <row r="591" spans="1:11" s="53" customFormat="1" ht="21" customHeight="1">
      <c r="A591" s="40"/>
      <c r="B591" s="40"/>
      <c r="C591" s="40"/>
      <c r="D591" s="40" t="s">
        <v>612</v>
      </c>
      <c r="E591" s="40"/>
      <c r="F591" s="52">
        <f>SUM(F593,F606,F621,F635,F648)</f>
        <v>190</v>
      </c>
      <c r="G591" s="52">
        <f>SUM(G593,G606,G621,G635,G648)</f>
        <v>637</v>
      </c>
      <c r="H591" s="52">
        <f>SUM(H593,H606,H621,H635,H648)</f>
        <v>2318</v>
      </c>
      <c r="I591" s="52"/>
      <c r="J591" s="52"/>
      <c r="K591" s="305"/>
    </row>
    <row r="592" spans="1:11" s="53" customFormat="1" ht="21" customHeight="1">
      <c r="A592" s="41"/>
      <c r="B592" s="41"/>
      <c r="C592" s="41"/>
      <c r="D592" s="41" t="s">
        <v>289</v>
      </c>
      <c r="E592" s="41"/>
      <c r="F592" s="54"/>
      <c r="G592" s="55" t="s">
        <v>320</v>
      </c>
      <c r="H592" s="55" t="s">
        <v>320</v>
      </c>
      <c r="I592" s="55"/>
      <c r="J592" s="55"/>
      <c r="K592" s="305"/>
    </row>
    <row r="593" spans="1:11" s="53" customFormat="1" ht="21" customHeight="1">
      <c r="A593" s="57" t="s">
        <v>1948</v>
      </c>
      <c r="B593" s="50"/>
      <c r="C593" s="50"/>
      <c r="D593" s="50" t="s">
        <v>276</v>
      </c>
      <c r="E593" s="207"/>
      <c r="F593" s="49">
        <f>SUM(F594)</f>
        <v>38</v>
      </c>
      <c r="G593" s="49">
        <f>SUM(G594)</f>
        <v>111</v>
      </c>
      <c r="H593" s="49">
        <f>SUM(H594)</f>
        <v>422</v>
      </c>
      <c r="I593" s="49"/>
      <c r="J593" s="49"/>
      <c r="K593" s="305"/>
    </row>
    <row r="594" spans="1:11" s="53" customFormat="1" ht="21" customHeight="1">
      <c r="A594" s="50"/>
      <c r="B594" s="50"/>
      <c r="C594" s="50"/>
      <c r="D594" s="50" t="s">
        <v>612</v>
      </c>
      <c r="E594" s="207"/>
      <c r="F594" s="49">
        <f>SUM(F596:F604)</f>
        <v>38</v>
      </c>
      <c r="G594" s="49">
        <f>SUM(G596:G604)</f>
        <v>111</v>
      </c>
      <c r="H594" s="49">
        <f>SUM(H596:H604)</f>
        <v>422</v>
      </c>
      <c r="I594" s="49"/>
      <c r="J594" s="49"/>
      <c r="K594" s="305"/>
    </row>
    <row r="595" spans="1:11" s="53" customFormat="1" ht="21" customHeight="1">
      <c r="A595" s="50"/>
      <c r="B595" s="50"/>
      <c r="C595" s="50"/>
      <c r="D595" s="50" t="s">
        <v>289</v>
      </c>
      <c r="E595" s="207"/>
      <c r="F595" s="48"/>
      <c r="G595" s="49" t="s">
        <v>320</v>
      </c>
      <c r="H595" s="49" t="s">
        <v>320</v>
      </c>
      <c r="I595" s="49"/>
      <c r="J595" s="49"/>
      <c r="K595" s="305"/>
    </row>
    <row r="596" spans="1:11" s="170" customFormat="1" ht="21" customHeight="1">
      <c r="A596" s="403"/>
      <c r="B596" s="402" t="s">
        <v>1095</v>
      </c>
      <c r="C596" s="403" t="s">
        <v>413</v>
      </c>
      <c r="D596" s="403" t="s">
        <v>612</v>
      </c>
      <c r="E596" s="402" t="s">
        <v>3132</v>
      </c>
      <c r="F596" s="402">
        <v>4</v>
      </c>
      <c r="G596" s="411">
        <v>15</v>
      </c>
      <c r="H596" s="411">
        <f aca="true" t="shared" si="34" ref="H596:H603">SUM(F596*G596)</f>
        <v>60</v>
      </c>
      <c r="I596" s="338" t="s">
        <v>3402</v>
      </c>
      <c r="J596" s="411"/>
      <c r="K596" s="302"/>
    </row>
    <row r="597" spans="1:11" s="170" customFormat="1" ht="21" customHeight="1">
      <c r="A597" s="403"/>
      <c r="B597" s="402" t="s">
        <v>753</v>
      </c>
      <c r="C597" s="403" t="s">
        <v>415</v>
      </c>
      <c r="D597" s="403" t="s">
        <v>612</v>
      </c>
      <c r="E597" s="402" t="s">
        <v>3132</v>
      </c>
      <c r="F597" s="402">
        <v>4</v>
      </c>
      <c r="G597" s="411">
        <v>16</v>
      </c>
      <c r="H597" s="411">
        <f t="shared" si="34"/>
        <v>64</v>
      </c>
      <c r="I597" s="338" t="s">
        <v>3402</v>
      </c>
      <c r="J597" s="411"/>
      <c r="K597" s="302"/>
    </row>
    <row r="598" spans="1:11" s="170" customFormat="1" ht="21" customHeight="1">
      <c r="A598" s="403"/>
      <c r="B598" s="402" t="s">
        <v>1768</v>
      </c>
      <c r="C598" s="403" t="s">
        <v>416</v>
      </c>
      <c r="D598" s="403" t="s">
        <v>612</v>
      </c>
      <c r="E598" s="402" t="s">
        <v>3194</v>
      </c>
      <c r="F598" s="402">
        <v>4</v>
      </c>
      <c r="G598" s="411">
        <v>18</v>
      </c>
      <c r="H598" s="411">
        <f t="shared" si="34"/>
        <v>72</v>
      </c>
      <c r="I598" s="338" t="s">
        <v>3402</v>
      </c>
      <c r="J598" s="411"/>
      <c r="K598" s="302"/>
    </row>
    <row r="599" spans="1:11" s="170" customFormat="1" ht="21" customHeight="1">
      <c r="A599" s="403"/>
      <c r="B599" s="402" t="s">
        <v>3652</v>
      </c>
      <c r="C599" s="403" t="s">
        <v>3651</v>
      </c>
      <c r="D599" s="403" t="s">
        <v>612</v>
      </c>
      <c r="E599" s="402" t="s">
        <v>3132</v>
      </c>
      <c r="F599" s="402">
        <v>4</v>
      </c>
      <c r="G599" s="411">
        <v>8</v>
      </c>
      <c r="H599" s="411">
        <f t="shared" si="34"/>
        <v>32</v>
      </c>
      <c r="I599" s="338" t="s">
        <v>3403</v>
      </c>
      <c r="J599" s="411"/>
      <c r="K599" s="302"/>
    </row>
    <row r="600" spans="1:11" s="170" customFormat="1" ht="21" customHeight="1">
      <c r="A600" s="403"/>
      <c r="B600" s="402" t="s">
        <v>2358</v>
      </c>
      <c r="C600" s="403" t="s">
        <v>2357</v>
      </c>
      <c r="D600" s="403" t="s">
        <v>612</v>
      </c>
      <c r="E600" s="402" t="s">
        <v>3132</v>
      </c>
      <c r="F600" s="402">
        <v>4</v>
      </c>
      <c r="G600" s="411">
        <v>10</v>
      </c>
      <c r="H600" s="411">
        <f t="shared" si="34"/>
        <v>40</v>
      </c>
      <c r="I600" s="338" t="s">
        <v>3403</v>
      </c>
      <c r="J600" s="411"/>
      <c r="K600" s="302"/>
    </row>
    <row r="601" spans="1:11" s="170" customFormat="1" ht="21" customHeight="1">
      <c r="A601" s="403"/>
      <c r="B601" s="402" t="s">
        <v>2015</v>
      </c>
      <c r="C601" s="403" t="s">
        <v>2014</v>
      </c>
      <c r="D601" s="403" t="s">
        <v>612</v>
      </c>
      <c r="E601" s="402" t="s">
        <v>2887</v>
      </c>
      <c r="F601" s="402">
        <v>2</v>
      </c>
      <c r="G601" s="411">
        <v>5</v>
      </c>
      <c r="H601" s="411">
        <f t="shared" si="34"/>
        <v>10</v>
      </c>
      <c r="I601" s="338" t="s">
        <v>3402</v>
      </c>
      <c r="J601" s="411"/>
      <c r="K601" s="302"/>
    </row>
    <row r="602" spans="1:11" s="170" customFormat="1" ht="21" customHeight="1">
      <c r="A602" s="403"/>
      <c r="B602" s="402" t="s">
        <v>2206</v>
      </c>
      <c r="C602" s="403" t="s">
        <v>629</v>
      </c>
      <c r="D602" s="403" t="s">
        <v>612</v>
      </c>
      <c r="E602" s="402" t="s">
        <v>2886</v>
      </c>
      <c r="F602" s="402">
        <v>10</v>
      </c>
      <c r="G602" s="411">
        <v>4</v>
      </c>
      <c r="H602" s="411">
        <f t="shared" si="34"/>
        <v>40</v>
      </c>
      <c r="I602" s="338" t="s">
        <v>3110</v>
      </c>
      <c r="J602" s="411"/>
      <c r="K602" s="302"/>
    </row>
    <row r="603" spans="1:11" s="121" customFormat="1" ht="21" customHeight="1">
      <c r="A603" s="216"/>
      <c r="B603" s="418" t="s">
        <v>1755</v>
      </c>
      <c r="C603" s="417" t="s">
        <v>265</v>
      </c>
      <c r="D603" s="417" t="s">
        <v>612</v>
      </c>
      <c r="E603" s="418" t="s">
        <v>2884</v>
      </c>
      <c r="F603" s="418">
        <v>2</v>
      </c>
      <c r="G603" s="419">
        <v>18</v>
      </c>
      <c r="H603" s="419">
        <f t="shared" si="34"/>
        <v>36</v>
      </c>
      <c r="I603" s="338" t="s">
        <v>3878</v>
      </c>
      <c r="J603" s="419"/>
      <c r="K603" s="301"/>
    </row>
    <row r="604" spans="1:11" s="170" customFormat="1" ht="21" customHeight="1">
      <c r="A604" s="204"/>
      <c r="B604" s="402" t="s">
        <v>1756</v>
      </c>
      <c r="C604" s="403" t="s">
        <v>85</v>
      </c>
      <c r="D604" s="403" t="s">
        <v>612</v>
      </c>
      <c r="E604" s="402" t="s">
        <v>2883</v>
      </c>
      <c r="F604" s="402">
        <v>4</v>
      </c>
      <c r="G604" s="411">
        <v>17</v>
      </c>
      <c r="H604" s="411">
        <f>SUM(F604*G604)</f>
        <v>68</v>
      </c>
      <c r="I604" s="338" t="s">
        <v>3108</v>
      </c>
      <c r="J604" s="411"/>
      <c r="K604" s="302"/>
    </row>
    <row r="605" spans="1:11" s="5" customFormat="1" ht="21" customHeight="1">
      <c r="A605" s="57" t="s">
        <v>1949</v>
      </c>
      <c r="B605" s="47"/>
      <c r="C605" s="47"/>
      <c r="D605" s="50" t="s">
        <v>276</v>
      </c>
      <c r="E605" s="207"/>
      <c r="F605" s="49">
        <f>SUM(F606)</f>
        <v>58</v>
      </c>
      <c r="G605" s="49">
        <f>SUM(G606)</f>
        <v>172</v>
      </c>
      <c r="H605" s="49">
        <f>SUM(H606)</f>
        <v>676</v>
      </c>
      <c r="I605" s="49"/>
      <c r="J605" s="49"/>
      <c r="K605" s="308"/>
    </row>
    <row r="606" spans="1:11" s="5" customFormat="1" ht="21" customHeight="1">
      <c r="A606" s="47"/>
      <c r="B606" s="47"/>
      <c r="C606" s="47"/>
      <c r="D606" s="50" t="s">
        <v>612</v>
      </c>
      <c r="E606" s="207"/>
      <c r="F606" s="49">
        <f>SUM(F608:F619)</f>
        <v>58</v>
      </c>
      <c r="G606" s="49">
        <f>SUM(G608:G619)</f>
        <v>172</v>
      </c>
      <c r="H606" s="49">
        <f>SUM(H608:H619)</f>
        <v>676</v>
      </c>
      <c r="I606" s="49"/>
      <c r="J606" s="49"/>
      <c r="K606" s="308"/>
    </row>
    <row r="607" spans="1:11" s="5" customFormat="1" ht="21" customHeight="1">
      <c r="A607" s="47"/>
      <c r="B607" s="47"/>
      <c r="C607" s="47"/>
      <c r="D607" s="50" t="s">
        <v>289</v>
      </c>
      <c r="E607" s="207"/>
      <c r="F607" s="48"/>
      <c r="G607" s="49" t="s">
        <v>320</v>
      </c>
      <c r="H607" s="49" t="s">
        <v>320</v>
      </c>
      <c r="I607" s="49"/>
      <c r="J607" s="49"/>
      <c r="K607" s="308"/>
    </row>
    <row r="608" spans="1:11" s="170" customFormat="1" ht="21" customHeight="1">
      <c r="A608" s="403"/>
      <c r="B608" s="402" t="s">
        <v>1088</v>
      </c>
      <c r="C608" s="403" t="s">
        <v>1087</v>
      </c>
      <c r="D608" s="403" t="s">
        <v>612</v>
      </c>
      <c r="E608" s="402" t="s">
        <v>2883</v>
      </c>
      <c r="F608" s="402">
        <v>4</v>
      </c>
      <c r="G608" s="411">
        <v>22</v>
      </c>
      <c r="H608" s="411">
        <f aca="true" t="shared" si="35" ref="H608:H619">SUM(F608*G608)</f>
        <v>88</v>
      </c>
      <c r="I608" s="338" t="s">
        <v>3404</v>
      </c>
      <c r="J608" s="411"/>
      <c r="K608" s="302"/>
    </row>
    <row r="609" spans="1:11" s="170" customFormat="1" ht="21" customHeight="1">
      <c r="A609" s="403"/>
      <c r="B609" s="402" t="s">
        <v>1757</v>
      </c>
      <c r="C609" s="403" t="s">
        <v>751</v>
      </c>
      <c r="D609" s="403" t="s">
        <v>612</v>
      </c>
      <c r="E609" s="402" t="s">
        <v>3132</v>
      </c>
      <c r="F609" s="402">
        <v>4</v>
      </c>
      <c r="G609" s="411">
        <v>24</v>
      </c>
      <c r="H609" s="411">
        <f t="shared" si="35"/>
        <v>96</v>
      </c>
      <c r="I609" s="338" t="s">
        <v>3404</v>
      </c>
      <c r="J609" s="411"/>
      <c r="K609" s="302"/>
    </row>
    <row r="610" spans="1:11" s="170" customFormat="1" ht="21" customHeight="1">
      <c r="A610" s="403"/>
      <c r="B610" s="402" t="s">
        <v>1086</v>
      </c>
      <c r="C610" s="403" t="s">
        <v>409</v>
      </c>
      <c r="D610" s="403" t="s">
        <v>612</v>
      </c>
      <c r="E610" s="402" t="s">
        <v>3132</v>
      </c>
      <c r="F610" s="402">
        <v>4</v>
      </c>
      <c r="G610" s="411">
        <v>28</v>
      </c>
      <c r="H610" s="411">
        <f t="shared" si="35"/>
        <v>112</v>
      </c>
      <c r="I610" s="338" t="s">
        <v>3404</v>
      </c>
      <c r="J610" s="411"/>
      <c r="K610" s="302"/>
    </row>
    <row r="611" spans="1:11" s="170" customFormat="1" ht="21" customHeight="1">
      <c r="A611" s="403"/>
      <c r="B611" s="402" t="s">
        <v>2686</v>
      </c>
      <c r="C611" s="403" t="s">
        <v>3876</v>
      </c>
      <c r="D611" s="403" t="s">
        <v>612</v>
      </c>
      <c r="E611" s="402" t="s">
        <v>3132</v>
      </c>
      <c r="F611" s="402">
        <v>4</v>
      </c>
      <c r="G611" s="411">
        <v>16</v>
      </c>
      <c r="H611" s="411">
        <f t="shared" si="35"/>
        <v>64</v>
      </c>
      <c r="I611" s="338" t="s">
        <v>3405</v>
      </c>
      <c r="J611" s="411"/>
      <c r="K611" s="302"/>
    </row>
    <row r="612" spans="1:11" s="170" customFormat="1" ht="21" customHeight="1">
      <c r="A612" s="403"/>
      <c r="B612" s="402"/>
      <c r="C612" s="403" t="s">
        <v>3877</v>
      </c>
      <c r="D612" s="403"/>
      <c r="E612" s="402"/>
      <c r="F612" s="402"/>
      <c r="G612" s="411"/>
      <c r="H612" s="411"/>
      <c r="I612" s="411"/>
      <c r="J612" s="411"/>
      <c r="K612" s="302"/>
    </row>
    <row r="613" spans="1:11" s="170" customFormat="1" ht="21" customHeight="1">
      <c r="A613" s="403"/>
      <c r="B613" s="402" t="s">
        <v>2356</v>
      </c>
      <c r="C613" s="403" t="s">
        <v>2355</v>
      </c>
      <c r="D613" s="403" t="s">
        <v>612</v>
      </c>
      <c r="E613" s="402" t="s">
        <v>3132</v>
      </c>
      <c r="F613" s="402">
        <v>4</v>
      </c>
      <c r="G613" s="411">
        <v>7</v>
      </c>
      <c r="H613" s="411">
        <f t="shared" si="35"/>
        <v>28</v>
      </c>
      <c r="I613" s="338" t="s">
        <v>3405</v>
      </c>
      <c r="J613" s="411"/>
      <c r="K613" s="302"/>
    </row>
    <row r="614" spans="1:11" s="170" customFormat="1" ht="21" customHeight="1">
      <c r="A614" s="403"/>
      <c r="B614" s="402" t="s">
        <v>3637</v>
      </c>
      <c r="C614" s="403" t="s">
        <v>3636</v>
      </c>
      <c r="D614" s="403" t="s">
        <v>612</v>
      </c>
      <c r="E614" s="402" t="s">
        <v>2884</v>
      </c>
      <c r="F614" s="402">
        <v>2</v>
      </c>
      <c r="G614" s="411">
        <v>7</v>
      </c>
      <c r="H614" s="411">
        <f t="shared" si="35"/>
        <v>14</v>
      </c>
      <c r="I614" s="338" t="s">
        <v>3405</v>
      </c>
      <c r="J614" s="411"/>
      <c r="K614" s="302"/>
    </row>
    <row r="615" spans="1:11" s="170" customFormat="1" ht="21" customHeight="1">
      <c r="A615" s="403"/>
      <c r="B615" s="402" t="s">
        <v>2906</v>
      </c>
      <c r="C615" s="403" t="s">
        <v>655</v>
      </c>
      <c r="D615" s="403" t="s">
        <v>612</v>
      </c>
      <c r="E615" s="402" t="s">
        <v>2886</v>
      </c>
      <c r="F615" s="402">
        <v>10</v>
      </c>
      <c r="G615" s="411">
        <v>1</v>
      </c>
      <c r="H615" s="411">
        <f t="shared" si="35"/>
        <v>10</v>
      </c>
      <c r="I615" s="338" t="s">
        <v>3110</v>
      </c>
      <c r="J615" s="411"/>
      <c r="K615" s="302"/>
    </row>
    <row r="616" spans="1:11" s="170" customFormat="1" ht="21" customHeight="1">
      <c r="A616" s="204"/>
      <c r="B616" s="402" t="s">
        <v>2206</v>
      </c>
      <c r="C616" s="403" t="s">
        <v>629</v>
      </c>
      <c r="D616" s="403" t="s">
        <v>612</v>
      </c>
      <c r="E616" s="402" t="s">
        <v>2886</v>
      </c>
      <c r="F616" s="402">
        <v>10</v>
      </c>
      <c r="G616" s="411">
        <v>7</v>
      </c>
      <c r="H616" s="411">
        <f t="shared" si="35"/>
        <v>70</v>
      </c>
      <c r="I616" s="338" t="s">
        <v>3110</v>
      </c>
      <c r="J616" s="411"/>
      <c r="K616" s="302"/>
    </row>
    <row r="617" spans="1:11" s="170" customFormat="1" ht="21" customHeight="1">
      <c r="A617" s="204"/>
      <c r="B617" s="402" t="s">
        <v>2585</v>
      </c>
      <c r="C617" s="403" t="s">
        <v>1954</v>
      </c>
      <c r="D617" s="403" t="s">
        <v>612</v>
      </c>
      <c r="E617" s="402" t="s">
        <v>2886</v>
      </c>
      <c r="F617" s="402">
        <v>10</v>
      </c>
      <c r="G617" s="411">
        <v>2</v>
      </c>
      <c r="H617" s="411">
        <f t="shared" si="35"/>
        <v>20</v>
      </c>
      <c r="I617" s="338" t="s">
        <v>3110</v>
      </c>
      <c r="J617" s="411"/>
      <c r="K617" s="302"/>
    </row>
    <row r="618" spans="1:11" s="170" customFormat="1" ht="21" customHeight="1">
      <c r="A618" s="204"/>
      <c r="B618" s="402" t="s">
        <v>1756</v>
      </c>
      <c r="C618" s="403" t="s">
        <v>85</v>
      </c>
      <c r="D618" s="403" t="s">
        <v>612</v>
      </c>
      <c r="E618" s="402" t="s">
        <v>2883</v>
      </c>
      <c r="F618" s="402">
        <v>4</v>
      </c>
      <c r="G618" s="411">
        <v>29</v>
      </c>
      <c r="H618" s="411">
        <f t="shared" si="35"/>
        <v>116</v>
      </c>
      <c r="I618" s="338" t="s">
        <v>3108</v>
      </c>
      <c r="J618" s="411"/>
      <c r="K618" s="302"/>
    </row>
    <row r="619" spans="1:11" s="67" customFormat="1" ht="21" customHeight="1">
      <c r="A619" s="128"/>
      <c r="B619" s="402" t="s">
        <v>1755</v>
      </c>
      <c r="C619" s="403" t="s">
        <v>265</v>
      </c>
      <c r="D619" s="403" t="s">
        <v>612</v>
      </c>
      <c r="E619" s="402" t="s">
        <v>2884</v>
      </c>
      <c r="F619" s="402">
        <v>2</v>
      </c>
      <c r="G619" s="411">
        <v>29</v>
      </c>
      <c r="H619" s="411">
        <f t="shared" si="35"/>
        <v>58</v>
      </c>
      <c r="I619" s="338" t="s">
        <v>3878</v>
      </c>
      <c r="J619" s="411"/>
      <c r="K619" s="307"/>
    </row>
    <row r="620" spans="1:11" s="5" customFormat="1" ht="21" customHeight="1">
      <c r="A620" s="57" t="s">
        <v>1950</v>
      </c>
      <c r="B620" s="47"/>
      <c r="C620" s="47"/>
      <c r="D620" s="50" t="s">
        <v>276</v>
      </c>
      <c r="E620" s="207"/>
      <c r="F620" s="49">
        <f>SUM(F621)</f>
        <v>38</v>
      </c>
      <c r="G620" s="49">
        <f>SUM(G623:G629,G632:G633)</f>
        <v>116</v>
      </c>
      <c r="H620" s="49">
        <f>SUM(H623:H629,H632:H633)</f>
        <v>388</v>
      </c>
      <c r="I620" s="49"/>
      <c r="J620" s="49"/>
      <c r="K620" s="308"/>
    </row>
    <row r="621" spans="1:11" s="5" customFormat="1" ht="21" customHeight="1">
      <c r="A621" s="47"/>
      <c r="B621" s="47"/>
      <c r="C621" s="47"/>
      <c r="D621" s="50" t="s">
        <v>612</v>
      </c>
      <c r="E621" s="207"/>
      <c r="F621" s="49">
        <f>SUM(F623:F628,F630,F632:F633)</f>
        <v>38</v>
      </c>
      <c r="G621" s="49">
        <f>SUM(G623:G628,G630,G632:G633)</f>
        <v>89</v>
      </c>
      <c r="H621" s="49">
        <f>SUM(H623:H628,H630,H632:H633)</f>
        <v>334</v>
      </c>
      <c r="I621" s="49"/>
      <c r="J621" s="49"/>
      <c r="K621" s="308"/>
    </row>
    <row r="622" spans="1:11" s="5" customFormat="1" ht="21" customHeight="1">
      <c r="A622" s="47"/>
      <c r="B622" s="47"/>
      <c r="C622" s="47"/>
      <c r="D622" s="50" t="s">
        <v>289</v>
      </c>
      <c r="E622" s="207"/>
      <c r="F622" s="48"/>
      <c r="G622" s="49">
        <f>SUM(G631)</f>
        <v>27</v>
      </c>
      <c r="H622" s="49">
        <f>SUM(H631)</f>
        <v>54</v>
      </c>
      <c r="I622" s="49"/>
      <c r="J622" s="49"/>
      <c r="K622" s="308"/>
    </row>
    <row r="623" spans="1:11" s="170" customFormat="1" ht="21" customHeight="1">
      <c r="A623" s="403"/>
      <c r="B623" s="402" t="s">
        <v>1092</v>
      </c>
      <c r="C623" s="403" t="s">
        <v>1091</v>
      </c>
      <c r="D623" s="403" t="s">
        <v>612</v>
      </c>
      <c r="E623" s="402" t="s">
        <v>3132</v>
      </c>
      <c r="F623" s="402">
        <v>4</v>
      </c>
      <c r="G623" s="411">
        <v>13</v>
      </c>
      <c r="H623" s="411">
        <f aca="true" t="shared" si="36" ref="H623:H633">SUM(F623*G623)</f>
        <v>52</v>
      </c>
      <c r="I623" s="338" t="s">
        <v>3406</v>
      </c>
      <c r="J623" s="411"/>
      <c r="K623" s="302"/>
    </row>
    <row r="624" spans="1:11" s="170" customFormat="1" ht="21" customHeight="1">
      <c r="A624" s="403"/>
      <c r="B624" s="402" t="s">
        <v>1767</v>
      </c>
      <c r="C624" s="403" t="s">
        <v>1766</v>
      </c>
      <c r="D624" s="403" t="s">
        <v>612</v>
      </c>
      <c r="E624" s="402" t="s">
        <v>3132</v>
      </c>
      <c r="F624" s="402">
        <v>4</v>
      </c>
      <c r="G624" s="411">
        <v>17</v>
      </c>
      <c r="H624" s="411">
        <f t="shared" si="36"/>
        <v>68</v>
      </c>
      <c r="I624" s="338" t="s">
        <v>3406</v>
      </c>
      <c r="J624" s="411"/>
      <c r="K624" s="302"/>
    </row>
    <row r="625" spans="1:11" s="170" customFormat="1" ht="21" customHeight="1">
      <c r="A625" s="403"/>
      <c r="B625" s="402" t="s">
        <v>2578</v>
      </c>
      <c r="C625" s="403" t="s">
        <v>2579</v>
      </c>
      <c r="D625" s="403" t="s">
        <v>612</v>
      </c>
      <c r="E625" s="402" t="s">
        <v>3132</v>
      </c>
      <c r="F625" s="402">
        <v>4</v>
      </c>
      <c r="G625" s="411">
        <v>12</v>
      </c>
      <c r="H625" s="411">
        <f t="shared" si="36"/>
        <v>48</v>
      </c>
      <c r="I625" s="338" t="s">
        <v>3407</v>
      </c>
      <c r="J625" s="411"/>
      <c r="K625" s="302"/>
    </row>
    <row r="626" spans="1:11" s="170" customFormat="1" ht="21" customHeight="1">
      <c r="A626" s="403"/>
      <c r="B626" s="402" t="s">
        <v>1765</v>
      </c>
      <c r="C626" s="403" t="s">
        <v>1764</v>
      </c>
      <c r="D626" s="403" t="s">
        <v>612</v>
      </c>
      <c r="E626" s="402" t="s">
        <v>3132</v>
      </c>
      <c r="F626" s="402">
        <v>4</v>
      </c>
      <c r="G626" s="411">
        <v>8</v>
      </c>
      <c r="H626" s="411">
        <f t="shared" si="36"/>
        <v>32</v>
      </c>
      <c r="I626" s="338" t="s">
        <v>3407</v>
      </c>
      <c r="J626" s="411"/>
      <c r="K626" s="302"/>
    </row>
    <row r="627" spans="1:11" s="170" customFormat="1" ht="21" customHeight="1">
      <c r="A627" s="403"/>
      <c r="B627" s="402" t="s">
        <v>3648</v>
      </c>
      <c r="C627" s="403" t="s">
        <v>3647</v>
      </c>
      <c r="D627" s="403" t="s">
        <v>612</v>
      </c>
      <c r="E627" s="402" t="s">
        <v>3132</v>
      </c>
      <c r="F627" s="402">
        <v>4</v>
      </c>
      <c r="G627" s="411">
        <v>12</v>
      </c>
      <c r="H627" s="411">
        <f t="shared" si="36"/>
        <v>48</v>
      </c>
      <c r="I627" s="338" t="s">
        <v>3407</v>
      </c>
      <c r="J627" s="411"/>
      <c r="K627" s="302"/>
    </row>
    <row r="628" spans="1:11" s="170" customFormat="1" ht="21" customHeight="1">
      <c r="A628" s="403"/>
      <c r="B628" s="402" t="s">
        <v>1763</v>
      </c>
      <c r="C628" s="403" t="s">
        <v>1762</v>
      </c>
      <c r="D628" s="403" t="s">
        <v>612</v>
      </c>
      <c r="E628" s="402" t="s">
        <v>3164</v>
      </c>
      <c r="F628" s="402">
        <v>4</v>
      </c>
      <c r="G628" s="411">
        <v>4</v>
      </c>
      <c r="H628" s="411">
        <f t="shared" si="36"/>
        <v>16</v>
      </c>
      <c r="I628" s="338" t="s">
        <v>3406</v>
      </c>
      <c r="J628" s="411"/>
      <c r="K628" s="302"/>
    </row>
    <row r="629" spans="1:11" s="170" customFormat="1" ht="21" customHeight="1">
      <c r="A629" s="403"/>
      <c r="B629" s="402" t="s">
        <v>3646</v>
      </c>
      <c r="C629" s="403" t="s">
        <v>3645</v>
      </c>
      <c r="D629" s="403" t="s">
        <v>276</v>
      </c>
      <c r="E629" s="402" t="s">
        <v>2981</v>
      </c>
      <c r="F629" s="402">
        <v>2</v>
      </c>
      <c r="G629" s="411">
        <f>SUM(G630:G631)</f>
        <v>31</v>
      </c>
      <c r="H629" s="411">
        <f t="shared" si="36"/>
        <v>62</v>
      </c>
      <c r="I629" s="415" t="s">
        <v>3879</v>
      </c>
      <c r="J629" s="411"/>
      <c r="K629" s="302"/>
    </row>
    <row r="630" spans="1:11" s="170" customFormat="1" ht="21" customHeight="1">
      <c r="A630" s="403"/>
      <c r="B630" s="402"/>
      <c r="C630" s="403"/>
      <c r="D630" s="403" t="s">
        <v>612</v>
      </c>
      <c r="E630" s="402" t="s">
        <v>2981</v>
      </c>
      <c r="F630" s="402">
        <v>2</v>
      </c>
      <c r="G630" s="411">
        <v>4</v>
      </c>
      <c r="H630" s="411">
        <f t="shared" si="36"/>
        <v>8</v>
      </c>
      <c r="I630" s="411"/>
      <c r="J630" s="411"/>
      <c r="K630" s="302"/>
    </row>
    <row r="631" spans="1:11" s="170" customFormat="1" ht="21.75">
      <c r="A631" s="403"/>
      <c r="B631" s="402"/>
      <c r="C631" s="403"/>
      <c r="D631" s="403" t="s">
        <v>289</v>
      </c>
      <c r="E631" s="402"/>
      <c r="F631" s="402">
        <v>2</v>
      </c>
      <c r="G631" s="411">
        <v>27</v>
      </c>
      <c r="H631" s="411">
        <f t="shared" si="36"/>
        <v>54</v>
      </c>
      <c r="I631" s="411"/>
      <c r="J631" s="411"/>
      <c r="K631" s="302"/>
    </row>
    <row r="632" spans="1:11" s="170" customFormat="1" ht="21.75">
      <c r="A632" s="403"/>
      <c r="B632" s="402" t="s">
        <v>2206</v>
      </c>
      <c r="C632" s="403" t="s">
        <v>629</v>
      </c>
      <c r="D632" s="403" t="s">
        <v>612</v>
      </c>
      <c r="E632" s="402" t="s">
        <v>2886</v>
      </c>
      <c r="F632" s="402">
        <v>10</v>
      </c>
      <c r="G632" s="411">
        <v>3</v>
      </c>
      <c r="H632" s="411">
        <f t="shared" si="36"/>
        <v>30</v>
      </c>
      <c r="I632" s="338" t="s">
        <v>3110</v>
      </c>
      <c r="J632" s="411"/>
      <c r="K632" s="302"/>
    </row>
    <row r="633" spans="1:11" s="170" customFormat="1" ht="21.75">
      <c r="A633" s="403"/>
      <c r="B633" s="402" t="s">
        <v>1755</v>
      </c>
      <c r="C633" s="403" t="s">
        <v>265</v>
      </c>
      <c r="D633" s="403" t="s">
        <v>612</v>
      </c>
      <c r="E633" s="402" t="s">
        <v>2884</v>
      </c>
      <c r="F633" s="402">
        <v>2</v>
      </c>
      <c r="G633" s="411">
        <v>16</v>
      </c>
      <c r="H633" s="411">
        <f t="shared" si="36"/>
        <v>32</v>
      </c>
      <c r="I633" s="338" t="s">
        <v>3878</v>
      </c>
      <c r="J633" s="411"/>
      <c r="K633" s="302"/>
    </row>
    <row r="634" spans="1:11" s="5" customFormat="1" ht="21" customHeight="1">
      <c r="A634" s="50" t="s">
        <v>366</v>
      </c>
      <c r="B634" s="47"/>
      <c r="C634" s="47"/>
      <c r="D634" s="50" t="s">
        <v>276</v>
      </c>
      <c r="E634" s="207"/>
      <c r="F634" s="49">
        <f>SUM(F635)</f>
        <v>24</v>
      </c>
      <c r="G634" s="49">
        <f>SUM(G635:G636)</f>
        <v>42</v>
      </c>
      <c r="H634" s="49">
        <f>SUM(H635:H636)</f>
        <v>144</v>
      </c>
      <c r="I634" s="49"/>
      <c r="J634" s="49"/>
      <c r="K634" s="308"/>
    </row>
    <row r="635" spans="1:11" s="5" customFormat="1" ht="21" customHeight="1">
      <c r="A635" s="47"/>
      <c r="B635" s="47"/>
      <c r="C635" s="47"/>
      <c r="D635" s="50" t="s">
        <v>612</v>
      </c>
      <c r="E635" s="207"/>
      <c r="F635" s="49">
        <f>SUM(F637:F645)</f>
        <v>24</v>
      </c>
      <c r="G635" s="49">
        <f>SUM(G637:G645)</f>
        <v>42</v>
      </c>
      <c r="H635" s="49">
        <f>SUM(H637:H645)</f>
        <v>144</v>
      </c>
      <c r="I635" s="49"/>
      <c r="J635" s="49"/>
      <c r="K635" s="308"/>
    </row>
    <row r="636" spans="1:11" s="5" customFormat="1" ht="21" customHeight="1">
      <c r="A636" s="47"/>
      <c r="B636" s="47"/>
      <c r="C636" s="47"/>
      <c r="D636" s="50" t="s">
        <v>289</v>
      </c>
      <c r="E636" s="207"/>
      <c r="F636" s="48"/>
      <c r="G636" s="49" t="s">
        <v>320</v>
      </c>
      <c r="H636" s="49" t="s">
        <v>320</v>
      </c>
      <c r="I636" s="49"/>
      <c r="J636" s="49"/>
      <c r="K636" s="308"/>
    </row>
    <row r="637" spans="1:11" s="170" customFormat="1" ht="21" customHeight="1">
      <c r="A637" s="403"/>
      <c r="B637" s="402" t="s">
        <v>3644</v>
      </c>
      <c r="C637" s="403" t="s">
        <v>3643</v>
      </c>
      <c r="D637" s="403" t="s">
        <v>612</v>
      </c>
      <c r="E637" s="402" t="s">
        <v>2883</v>
      </c>
      <c r="F637" s="402">
        <v>4</v>
      </c>
      <c r="G637" s="411">
        <v>2</v>
      </c>
      <c r="H637" s="411">
        <f aca="true" t="shared" si="37" ref="H637:H645">SUM(F637*G637)</f>
        <v>8</v>
      </c>
      <c r="I637" s="338" t="s">
        <v>3408</v>
      </c>
      <c r="J637" s="411"/>
      <c r="K637" s="302"/>
    </row>
    <row r="638" spans="1:11" s="170" customFormat="1" ht="21" customHeight="1">
      <c r="A638" s="403"/>
      <c r="B638" s="402" t="s">
        <v>579</v>
      </c>
      <c r="C638" s="403" t="s">
        <v>1761</v>
      </c>
      <c r="D638" s="403" t="s">
        <v>612</v>
      </c>
      <c r="E638" s="402" t="s">
        <v>2884</v>
      </c>
      <c r="F638" s="402">
        <v>2</v>
      </c>
      <c r="G638" s="411">
        <v>4</v>
      </c>
      <c r="H638" s="411">
        <f t="shared" si="37"/>
        <v>8</v>
      </c>
      <c r="I638" s="338" t="s">
        <v>3408</v>
      </c>
      <c r="J638" s="411"/>
      <c r="K638" s="302"/>
    </row>
    <row r="639" spans="1:11" s="170" customFormat="1" ht="21" customHeight="1">
      <c r="A639" s="403"/>
      <c r="B639" s="402" t="s">
        <v>1760</v>
      </c>
      <c r="C639" s="403" t="s">
        <v>412</v>
      </c>
      <c r="D639" s="403" t="s">
        <v>612</v>
      </c>
      <c r="E639" s="402" t="s">
        <v>2887</v>
      </c>
      <c r="F639" s="402">
        <v>2</v>
      </c>
      <c r="G639" s="411">
        <v>4</v>
      </c>
      <c r="H639" s="411">
        <f t="shared" si="37"/>
        <v>8</v>
      </c>
      <c r="I639" s="338" t="s">
        <v>3838</v>
      </c>
      <c r="J639" s="411"/>
      <c r="K639" s="302"/>
    </row>
    <row r="640" spans="1:11" s="170" customFormat="1" ht="21" customHeight="1">
      <c r="A640" s="403"/>
      <c r="B640" s="402" t="s">
        <v>3642</v>
      </c>
      <c r="C640" s="403" t="s">
        <v>3641</v>
      </c>
      <c r="D640" s="403" t="s">
        <v>612</v>
      </c>
      <c r="E640" s="402" t="s">
        <v>2883</v>
      </c>
      <c r="F640" s="402">
        <v>4</v>
      </c>
      <c r="G640" s="411">
        <v>2</v>
      </c>
      <c r="H640" s="411">
        <f t="shared" si="37"/>
        <v>8</v>
      </c>
      <c r="I640" s="338" t="s">
        <v>3838</v>
      </c>
      <c r="J640" s="411"/>
      <c r="K640" s="302"/>
    </row>
    <row r="641" spans="1:11" s="170" customFormat="1" ht="21" customHeight="1">
      <c r="A641" s="403"/>
      <c r="B641" s="402" t="s">
        <v>3640</v>
      </c>
      <c r="C641" s="403" t="s">
        <v>3639</v>
      </c>
      <c r="D641" s="403" t="s">
        <v>612</v>
      </c>
      <c r="E641" s="402" t="s">
        <v>2887</v>
      </c>
      <c r="F641" s="402">
        <v>2</v>
      </c>
      <c r="G641" s="411">
        <v>3</v>
      </c>
      <c r="H641" s="411">
        <f t="shared" si="37"/>
        <v>6</v>
      </c>
      <c r="I641" s="338" t="s">
        <v>3838</v>
      </c>
      <c r="J641" s="411"/>
      <c r="K641" s="302"/>
    </row>
    <row r="642" spans="1:11" s="170" customFormat="1" ht="21" customHeight="1">
      <c r="A642" s="403"/>
      <c r="B642" s="402" t="s">
        <v>3638</v>
      </c>
      <c r="C642" s="403" t="s">
        <v>3880</v>
      </c>
      <c r="D642" s="403" t="s">
        <v>612</v>
      </c>
      <c r="E642" s="402" t="s">
        <v>2883</v>
      </c>
      <c r="F642" s="402">
        <v>4</v>
      </c>
      <c r="G642" s="411">
        <v>25</v>
      </c>
      <c r="H642" s="411">
        <f t="shared" si="37"/>
        <v>100</v>
      </c>
      <c r="I642" s="338" t="s">
        <v>3838</v>
      </c>
      <c r="J642" s="411"/>
      <c r="K642" s="302"/>
    </row>
    <row r="643" spans="1:11" s="170" customFormat="1" ht="21" customHeight="1">
      <c r="A643" s="403"/>
      <c r="B643" s="402"/>
      <c r="C643" s="403" t="s">
        <v>3881</v>
      </c>
      <c r="D643" s="403"/>
      <c r="E643" s="402"/>
      <c r="F643" s="402"/>
      <c r="G643" s="411"/>
      <c r="H643" s="411"/>
      <c r="I643" s="401"/>
      <c r="J643" s="411"/>
      <c r="K643" s="302"/>
    </row>
    <row r="644" spans="1:11" s="170" customFormat="1" ht="21" customHeight="1">
      <c r="A644" s="403"/>
      <c r="B644" s="402" t="s">
        <v>3654</v>
      </c>
      <c r="C644" s="403" t="s">
        <v>1761</v>
      </c>
      <c r="D644" s="403" t="s">
        <v>612</v>
      </c>
      <c r="E644" s="402" t="s">
        <v>2981</v>
      </c>
      <c r="F644" s="402">
        <v>2</v>
      </c>
      <c r="G644" s="411">
        <v>1</v>
      </c>
      <c r="H644" s="411">
        <f t="shared" si="37"/>
        <v>2</v>
      </c>
      <c r="I644" s="338" t="s">
        <v>3408</v>
      </c>
      <c r="J644" s="411"/>
      <c r="K644" s="302"/>
    </row>
    <row r="645" spans="1:11" s="170" customFormat="1" ht="21" customHeight="1">
      <c r="A645" s="403"/>
      <c r="B645" s="402" t="s">
        <v>3653</v>
      </c>
      <c r="C645" s="403" t="s">
        <v>3880</v>
      </c>
      <c r="D645" s="403" t="s">
        <v>612</v>
      </c>
      <c r="E645" s="402" t="s">
        <v>2960</v>
      </c>
      <c r="F645" s="402">
        <v>4</v>
      </c>
      <c r="G645" s="411">
        <v>1</v>
      </c>
      <c r="H645" s="411">
        <f t="shared" si="37"/>
        <v>4</v>
      </c>
      <c r="I645" s="338" t="s">
        <v>3838</v>
      </c>
      <c r="J645" s="411"/>
      <c r="K645" s="302"/>
    </row>
    <row r="646" spans="1:11" s="170" customFormat="1" ht="21" customHeight="1">
      <c r="A646" s="403"/>
      <c r="B646" s="402"/>
      <c r="C646" s="403" t="s">
        <v>3881</v>
      </c>
      <c r="D646" s="403"/>
      <c r="E646" s="402"/>
      <c r="F646" s="402"/>
      <c r="G646" s="411"/>
      <c r="H646" s="411"/>
      <c r="I646" s="401"/>
      <c r="J646" s="411"/>
      <c r="K646" s="302"/>
    </row>
    <row r="647" spans="1:11" s="5" customFormat="1" ht="21" customHeight="1">
      <c r="A647" s="50" t="s">
        <v>367</v>
      </c>
      <c r="B647" s="47"/>
      <c r="C647" s="47"/>
      <c r="D647" s="47" t="s">
        <v>276</v>
      </c>
      <c r="E647" s="208"/>
      <c r="F647" s="49">
        <f>SUM(F648)</f>
        <v>32</v>
      </c>
      <c r="G647" s="49">
        <f>SUM(G648:G649)</f>
        <v>223</v>
      </c>
      <c r="H647" s="49">
        <f>SUM(H648:H649)</f>
        <v>742</v>
      </c>
      <c r="I647" s="49"/>
      <c r="J647" s="49"/>
      <c r="K647" s="308"/>
    </row>
    <row r="648" spans="1:11" s="5" customFormat="1" ht="21" customHeight="1">
      <c r="A648" s="47"/>
      <c r="B648" s="47"/>
      <c r="C648" s="47"/>
      <c r="D648" s="47" t="s">
        <v>612</v>
      </c>
      <c r="E648" s="208"/>
      <c r="F648" s="49">
        <f>SUM(F650:F659)</f>
        <v>32</v>
      </c>
      <c r="G648" s="49">
        <f>SUM(G650:G659)</f>
        <v>223</v>
      </c>
      <c r="H648" s="49">
        <f>SUM(H650:H659)</f>
        <v>742</v>
      </c>
      <c r="I648" s="49"/>
      <c r="J648" s="49"/>
      <c r="K648" s="308"/>
    </row>
    <row r="649" spans="1:11" s="5" customFormat="1" ht="21" customHeight="1">
      <c r="A649" s="47"/>
      <c r="B649" s="47"/>
      <c r="C649" s="47"/>
      <c r="D649" s="47" t="s">
        <v>289</v>
      </c>
      <c r="E649" s="208"/>
      <c r="F649" s="48"/>
      <c r="G649" s="49" t="s">
        <v>320</v>
      </c>
      <c r="H649" s="49" t="s">
        <v>320</v>
      </c>
      <c r="I649" s="49"/>
      <c r="J649" s="49"/>
      <c r="K649" s="308"/>
    </row>
    <row r="650" spans="1:11" s="170" customFormat="1" ht="21" customHeight="1">
      <c r="A650" s="403"/>
      <c r="B650" s="402" t="s">
        <v>89</v>
      </c>
      <c r="C650" s="403" t="s">
        <v>90</v>
      </c>
      <c r="D650" s="403" t="s">
        <v>612</v>
      </c>
      <c r="E650" s="402" t="s">
        <v>2883</v>
      </c>
      <c r="F650" s="402">
        <v>4</v>
      </c>
      <c r="G650" s="411">
        <v>38</v>
      </c>
      <c r="H650" s="411">
        <f aca="true" t="shared" si="38" ref="H650:H659">SUM(F650*G650)</f>
        <v>152</v>
      </c>
      <c r="I650" s="338" t="s">
        <v>3409</v>
      </c>
      <c r="J650" s="411"/>
      <c r="K650" s="302"/>
    </row>
    <row r="651" spans="1:11" s="170" customFormat="1" ht="21" customHeight="1">
      <c r="A651" s="403"/>
      <c r="B651" s="402" t="s">
        <v>91</v>
      </c>
      <c r="C651" s="403" t="s">
        <v>92</v>
      </c>
      <c r="D651" s="403" t="s">
        <v>612</v>
      </c>
      <c r="E651" s="402" t="s">
        <v>2887</v>
      </c>
      <c r="F651" s="402">
        <v>2</v>
      </c>
      <c r="G651" s="411">
        <v>25</v>
      </c>
      <c r="H651" s="411">
        <f t="shared" si="38"/>
        <v>50</v>
      </c>
      <c r="I651" s="338" t="s">
        <v>3409</v>
      </c>
      <c r="J651" s="411"/>
      <c r="K651" s="302"/>
    </row>
    <row r="652" spans="1:11" s="170" customFormat="1" ht="21" customHeight="1">
      <c r="A652" s="403"/>
      <c r="B652" s="402" t="s">
        <v>2683</v>
      </c>
      <c r="C652" s="403" t="s">
        <v>2682</v>
      </c>
      <c r="D652" s="403" t="s">
        <v>612</v>
      </c>
      <c r="E652" s="402" t="s">
        <v>2883</v>
      </c>
      <c r="F652" s="402">
        <v>4</v>
      </c>
      <c r="G652" s="411">
        <v>32</v>
      </c>
      <c r="H652" s="411">
        <f t="shared" si="38"/>
        <v>128</v>
      </c>
      <c r="I652" s="338" t="s">
        <v>3409</v>
      </c>
      <c r="J652" s="411"/>
      <c r="K652" s="302"/>
    </row>
    <row r="653" spans="1:11" s="170" customFormat="1" ht="21" customHeight="1">
      <c r="A653" s="403"/>
      <c r="B653" s="402" t="s">
        <v>418</v>
      </c>
      <c r="C653" s="403" t="s">
        <v>417</v>
      </c>
      <c r="D653" s="403" t="s">
        <v>612</v>
      </c>
      <c r="E653" s="402" t="s">
        <v>2887</v>
      </c>
      <c r="F653" s="402">
        <v>2</v>
      </c>
      <c r="G653" s="411">
        <v>31</v>
      </c>
      <c r="H653" s="411">
        <f t="shared" si="38"/>
        <v>62</v>
      </c>
      <c r="I653" s="338" t="s">
        <v>3409</v>
      </c>
      <c r="J653" s="411"/>
      <c r="K653" s="302"/>
    </row>
    <row r="654" spans="1:11" s="170" customFormat="1" ht="21" customHeight="1">
      <c r="A654" s="403"/>
      <c r="B654" s="402" t="s">
        <v>420</v>
      </c>
      <c r="C654" s="403" t="s">
        <v>419</v>
      </c>
      <c r="D654" s="403" t="s">
        <v>612</v>
      </c>
      <c r="E654" s="402" t="s">
        <v>3132</v>
      </c>
      <c r="F654" s="402">
        <v>4</v>
      </c>
      <c r="G654" s="411">
        <v>56</v>
      </c>
      <c r="H654" s="411">
        <f t="shared" si="38"/>
        <v>224</v>
      </c>
      <c r="I654" s="338" t="s">
        <v>3409</v>
      </c>
      <c r="J654" s="411"/>
      <c r="K654" s="302"/>
    </row>
    <row r="655" spans="1:11" s="170" customFormat="1" ht="21" customHeight="1">
      <c r="A655" s="403"/>
      <c r="B655" s="402" t="s">
        <v>422</v>
      </c>
      <c r="C655" s="403" t="s">
        <v>421</v>
      </c>
      <c r="D655" s="403" t="s">
        <v>612</v>
      </c>
      <c r="E655" s="402" t="s">
        <v>2884</v>
      </c>
      <c r="F655" s="402">
        <v>2</v>
      </c>
      <c r="G655" s="411">
        <v>10</v>
      </c>
      <c r="H655" s="411">
        <f t="shared" si="38"/>
        <v>20</v>
      </c>
      <c r="I655" s="338" t="s">
        <v>3409</v>
      </c>
      <c r="J655" s="411"/>
      <c r="K655" s="302"/>
    </row>
    <row r="656" spans="1:11" s="170" customFormat="1" ht="21" customHeight="1">
      <c r="A656" s="403"/>
      <c r="B656" s="402" t="s">
        <v>1094</v>
      </c>
      <c r="C656" s="403" t="s">
        <v>1093</v>
      </c>
      <c r="D656" s="403" t="s">
        <v>612</v>
      </c>
      <c r="E656" s="402" t="s">
        <v>3132</v>
      </c>
      <c r="F656" s="402">
        <v>4</v>
      </c>
      <c r="G656" s="411">
        <v>12</v>
      </c>
      <c r="H656" s="411">
        <f t="shared" si="38"/>
        <v>48</v>
      </c>
      <c r="I656" s="338" t="s">
        <v>3410</v>
      </c>
      <c r="J656" s="411"/>
      <c r="K656" s="302"/>
    </row>
    <row r="657" spans="1:11" s="170" customFormat="1" ht="21" customHeight="1">
      <c r="A657" s="403"/>
      <c r="B657" s="402" t="s">
        <v>3650</v>
      </c>
      <c r="C657" s="403" t="s">
        <v>3649</v>
      </c>
      <c r="D657" s="403" t="s">
        <v>612</v>
      </c>
      <c r="E657" s="402" t="s">
        <v>3132</v>
      </c>
      <c r="F657" s="402">
        <v>4</v>
      </c>
      <c r="G657" s="411">
        <v>5</v>
      </c>
      <c r="H657" s="411">
        <f t="shared" si="38"/>
        <v>20</v>
      </c>
      <c r="I657" s="338" t="s">
        <v>3410</v>
      </c>
      <c r="J657" s="411"/>
      <c r="K657" s="302"/>
    </row>
    <row r="658" spans="1:11" s="170" customFormat="1" ht="21" customHeight="1">
      <c r="A658" s="403"/>
      <c r="B658" s="402" t="s">
        <v>41</v>
      </c>
      <c r="C658" s="403" t="s">
        <v>676</v>
      </c>
      <c r="D658" s="403" t="s">
        <v>612</v>
      </c>
      <c r="E658" s="402" t="s">
        <v>3164</v>
      </c>
      <c r="F658" s="402">
        <v>4</v>
      </c>
      <c r="G658" s="411">
        <v>5</v>
      </c>
      <c r="H658" s="411">
        <f t="shared" si="38"/>
        <v>20</v>
      </c>
      <c r="I658" s="338" t="s">
        <v>3409</v>
      </c>
      <c r="J658" s="411"/>
      <c r="K658" s="302"/>
    </row>
    <row r="659" spans="1:11" s="170" customFormat="1" ht="21" customHeight="1">
      <c r="A659" s="204"/>
      <c r="B659" s="402" t="s">
        <v>1530</v>
      </c>
      <c r="C659" s="403" t="s">
        <v>625</v>
      </c>
      <c r="D659" s="403" t="s">
        <v>612</v>
      </c>
      <c r="E659" s="402" t="s">
        <v>2884</v>
      </c>
      <c r="F659" s="402">
        <v>2</v>
      </c>
      <c r="G659" s="411">
        <v>9</v>
      </c>
      <c r="H659" s="411">
        <f t="shared" si="38"/>
        <v>18</v>
      </c>
      <c r="I659" s="338" t="s">
        <v>3110</v>
      </c>
      <c r="J659" s="411"/>
      <c r="K659" s="302"/>
    </row>
    <row r="660" spans="1:11" s="53" customFormat="1" ht="21" customHeight="1">
      <c r="A660" s="40" t="s">
        <v>626</v>
      </c>
      <c r="B660" s="40"/>
      <c r="C660" s="40"/>
      <c r="D660" s="40" t="s">
        <v>276</v>
      </c>
      <c r="E660" s="40"/>
      <c r="F660" s="52">
        <f>SUM(F661)</f>
        <v>296</v>
      </c>
      <c r="G660" s="52">
        <f aca="true" t="shared" si="39" ref="G660:H662">SUM(G663,G690,G722,G762)</f>
        <v>4079</v>
      </c>
      <c r="H660" s="52">
        <f t="shared" si="39"/>
        <v>12690</v>
      </c>
      <c r="I660" s="52"/>
      <c r="J660" s="52"/>
      <c r="K660" s="305"/>
    </row>
    <row r="661" spans="1:11" s="53" customFormat="1" ht="21" customHeight="1">
      <c r="A661" s="40"/>
      <c r="B661" s="40"/>
      <c r="C661" s="40"/>
      <c r="D661" s="40" t="s">
        <v>626</v>
      </c>
      <c r="E661" s="40"/>
      <c r="F661" s="52">
        <f>SUM(F664,F691,F723,F763)</f>
        <v>296</v>
      </c>
      <c r="G661" s="52">
        <f t="shared" si="39"/>
        <v>278</v>
      </c>
      <c r="H661" s="52">
        <f t="shared" si="39"/>
        <v>900</v>
      </c>
      <c r="I661" s="52"/>
      <c r="J661" s="52"/>
      <c r="K661" s="305"/>
    </row>
    <row r="662" spans="1:11" s="53" customFormat="1" ht="21" customHeight="1">
      <c r="A662" s="41"/>
      <c r="B662" s="41"/>
      <c r="C662" s="41"/>
      <c r="D662" s="41" t="s">
        <v>289</v>
      </c>
      <c r="E662" s="41"/>
      <c r="F662" s="54"/>
      <c r="G662" s="55">
        <f t="shared" si="39"/>
        <v>3801</v>
      </c>
      <c r="H662" s="55">
        <f t="shared" si="39"/>
        <v>11790</v>
      </c>
      <c r="I662" s="55"/>
      <c r="J662" s="55"/>
      <c r="K662" s="305"/>
    </row>
    <row r="663" spans="1:11" s="53" customFormat="1" ht="21" customHeight="1">
      <c r="A663" s="50" t="s">
        <v>368</v>
      </c>
      <c r="B663" s="50"/>
      <c r="C663" s="50"/>
      <c r="D663" s="50" t="s">
        <v>276</v>
      </c>
      <c r="E663" s="207"/>
      <c r="F663" s="49">
        <f>SUM(F664)</f>
        <v>71</v>
      </c>
      <c r="G663" s="49">
        <f>SUM(G666+G677)</f>
        <v>1098</v>
      </c>
      <c r="H663" s="49">
        <f>SUM(H666+H677)</f>
        <v>3653</v>
      </c>
      <c r="I663" s="49"/>
      <c r="J663" s="49"/>
      <c r="K663" s="305"/>
    </row>
    <row r="664" spans="1:11" s="53" customFormat="1" ht="21" customHeight="1">
      <c r="A664" s="50"/>
      <c r="B664" s="50"/>
      <c r="C664" s="50"/>
      <c r="D664" s="50" t="s">
        <v>626</v>
      </c>
      <c r="E664" s="207"/>
      <c r="F664" s="49">
        <f>SUM(F666+F678)</f>
        <v>71</v>
      </c>
      <c r="G664" s="49">
        <f>SUM(G666+G678)</f>
        <v>48</v>
      </c>
      <c r="H664" s="49">
        <f>SUM(H666+H678)</f>
        <v>192</v>
      </c>
      <c r="I664" s="49"/>
      <c r="J664" s="49"/>
      <c r="K664" s="305"/>
    </row>
    <row r="665" spans="1:11" s="53" customFormat="1" ht="21" customHeight="1">
      <c r="A665" s="50"/>
      <c r="B665" s="50"/>
      <c r="C665" s="50"/>
      <c r="D665" s="50" t="s">
        <v>289</v>
      </c>
      <c r="E665" s="207"/>
      <c r="F665" s="48"/>
      <c r="G665" s="49">
        <f>SUM(G679)</f>
        <v>1050</v>
      </c>
      <c r="H665" s="49">
        <f>SUM(H679)</f>
        <v>3461</v>
      </c>
      <c r="I665" s="49"/>
      <c r="J665" s="49"/>
      <c r="K665" s="305"/>
    </row>
    <row r="666" spans="1:11" s="272" customFormat="1" ht="21" customHeight="1">
      <c r="A666" s="282" t="s">
        <v>2805</v>
      </c>
      <c r="B666" s="283"/>
      <c r="C666" s="284"/>
      <c r="D666" s="284" t="s">
        <v>626</v>
      </c>
      <c r="E666" s="285"/>
      <c r="F666" s="286">
        <f>SUM(F667:F676)</f>
        <v>40</v>
      </c>
      <c r="G666" s="287">
        <f>SUM(G667:G676)</f>
        <v>48</v>
      </c>
      <c r="H666" s="287">
        <f>SUM(H667:H676)</f>
        <v>192</v>
      </c>
      <c r="I666" s="287"/>
      <c r="J666" s="287"/>
      <c r="K666" s="304"/>
    </row>
    <row r="667" spans="1:11" s="170" customFormat="1" ht="21" customHeight="1">
      <c r="A667" s="403"/>
      <c r="B667" s="402" t="s">
        <v>643</v>
      </c>
      <c r="C667" s="403" t="s">
        <v>644</v>
      </c>
      <c r="D667" s="403" t="s">
        <v>626</v>
      </c>
      <c r="E667" s="402" t="s">
        <v>3149</v>
      </c>
      <c r="F667" s="402">
        <v>4</v>
      </c>
      <c r="G667" s="411">
        <v>7</v>
      </c>
      <c r="H667" s="411">
        <f aca="true" t="shared" si="40" ref="H667:H676">SUM(F667*G667)</f>
        <v>28</v>
      </c>
      <c r="I667" s="411"/>
      <c r="J667" s="411"/>
      <c r="K667" s="302" t="s">
        <v>2830</v>
      </c>
    </row>
    <row r="668" spans="1:11" s="170" customFormat="1" ht="21" customHeight="1">
      <c r="A668" s="403"/>
      <c r="B668" s="402" t="s">
        <v>1856</v>
      </c>
      <c r="C668" s="403" t="s">
        <v>1855</v>
      </c>
      <c r="D668" s="403" t="s">
        <v>626</v>
      </c>
      <c r="E668" s="402" t="s">
        <v>2883</v>
      </c>
      <c r="F668" s="402">
        <v>4</v>
      </c>
      <c r="G668" s="411">
        <v>8</v>
      </c>
      <c r="H668" s="411">
        <f t="shared" si="40"/>
        <v>32</v>
      </c>
      <c r="I668" s="384" t="s">
        <v>3451</v>
      </c>
      <c r="J668" s="411"/>
      <c r="K668" s="302" t="s">
        <v>2830</v>
      </c>
    </row>
    <row r="669" spans="1:11" s="170" customFormat="1" ht="21" customHeight="1">
      <c r="A669" s="403"/>
      <c r="B669" s="402" t="s">
        <v>1854</v>
      </c>
      <c r="C669" s="403" t="s">
        <v>1853</v>
      </c>
      <c r="D669" s="403" t="s">
        <v>626</v>
      </c>
      <c r="E669" s="402" t="s">
        <v>3126</v>
      </c>
      <c r="F669" s="402">
        <v>4</v>
      </c>
      <c r="G669" s="411">
        <v>6</v>
      </c>
      <c r="H669" s="411">
        <f t="shared" si="40"/>
        <v>24</v>
      </c>
      <c r="I669" s="384" t="s">
        <v>3451</v>
      </c>
      <c r="J669" s="411"/>
      <c r="K669" s="302" t="s">
        <v>2830</v>
      </c>
    </row>
    <row r="670" spans="1:11" s="170" customFormat="1" ht="21" customHeight="1">
      <c r="A670" s="403"/>
      <c r="B670" s="402" t="s">
        <v>2400</v>
      </c>
      <c r="C670" s="403" t="s">
        <v>2399</v>
      </c>
      <c r="D670" s="403" t="s">
        <v>626</v>
      </c>
      <c r="E670" s="402" t="s">
        <v>2883</v>
      </c>
      <c r="F670" s="402">
        <v>4</v>
      </c>
      <c r="G670" s="411">
        <v>2</v>
      </c>
      <c r="H670" s="411">
        <f t="shared" si="40"/>
        <v>8</v>
      </c>
      <c r="I670" s="384" t="s">
        <v>3452</v>
      </c>
      <c r="J670" s="411"/>
      <c r="K670" s="302" t="s">
        <v>2829</v>
      </c>
    </row>
    <row r="671" spans="1:11" s="170" customFormat="1" ht="21" customHeight="1">
      <c r="A671" s="403"/>
      <c r="B671" s="402" t="s">
        <v>2398</v>
      </c>
      <c r="C671" s="403" t="s">
        <v>2397</v>
      </c>
      <c r="D671" s="403" t="s">
        <v>626</v>
      </c>
      <c r="E671" s="402" t="s">
        <v>2883</v>
      </c>
      <c r="F671" s="402">
        <v>4</v>
      </c>
      <c r="G671" s="411">
        <v>2</v>
      </c>
      <c r="H671" s="411">
        <f t="shared" si="40"/>
        <v>8</v>
      </c>
      <c r="I671" s="384" t="s">
        <v>3452</v>
      </c>
      <c r="J671" s="411"/>
      <c r="K671" s="302" t="s">
        <v>2829</v>
      </c>
    </row>
    <row r="672" spans="1:11" s="170" customFormat="1" ht="21" customHeight="1">
      <c r="A672" s="403"/>
      <c r="B672" s="402" t="s">
        <v>2563</v>
      </c>
      <c r="C672" s="403" t="s">
        <v>2564</v>
      </c>
      <c r="D672" s="403" t="s">
        <v>626</v>
      </c>
      <c r="E672" s="402" t="s">
        <v>2883</v>
      </c>
      <c r="F672" s="402">
        <v>4</v>
      </c>
      <c r="G672" s="411">
        <v>2</v>
      </c>
      <c r="H672" s="411">
        <f t="shared" si="40"/>
        <v>8</v>
      </c>
      <c r="I672" s="384" t="s">
        <v>3452</v>
      </c>
      <c r="J672" s="411"/>
      <c r="K672" s="302" t="s">
        <v>2829</v>
      </c>
    </row>
    <row r="673" spans="1:11" s="125" customFormat="1" ht="21" customHeight="1">
      <c r="A673" s="403"/>
      <c r="B673" s="402" t="s">
        <v>852</v>
      </c>
      <c r="C673" s="403" t="s">
        <v>851</v>
      </c>
      <c r="D673" s="403" t="s">
        <v>626</v>
      </c>
      <c r="E673" s="402" t="s">
        <v>3132</v>
      </c>
      <c r="F673" s="402">
        <v>4</v>
      </c>
      <c r="G673" s="411">
        <v>6</v>
      </c>
      <c r="H673" s="411">
        <f t="shared" si="40"/>
        <v>24</v>
      </c>
      <c r="I673" s="384" t="s">
        <v>3451</v>
      </c>
      <c r="J673" s="411"/>
      <c r="K673" s="303"/>
    </row>
    <row r="674" spans="1:11" s="125" customFormat="1" ht="21" customHeight="1">
      <c r="A674" s="403"/>
      <c r="B674" s="402" t="s">
        <v>2753</v>
      </c>
      <c r="C674" s="403" t="s">
        <v>2752</v>
      </c>
      <c r="D674" s="403" t="s">
        <v>626</v>
      </c>
      <c r="E674" s="402" t="s">
        <v>3132</v>
      </c>
      <c r="F674" s="402">
        <v>4</v>
      </c>
      <c r="G674" s="411">
        <v>1</v>
      </c>
      <c r="H674" s="411">
        <f t="shared" si="40"/>
        <v>4</v>
      </c>
      <c r="I674" s="384" t="s">
        <v>3452</v>
      </c>
      <c r="J674" s="411"/>
      <c r="K674" s="303"/>
    </row>
    <row r="675" spans="1:11" s="125" customFormat="1" ht="21" customHeight="1">
      <c r="A675" s="403"/>
      <c r="B675" s="402" t="s">
        <v>777</v>
      </c>
      <c r="C675" s="403" t="s">
        <v>776</v>
      </c>
      <c r="D675" s="403" t="s">
        <v>626</v>
      </c>
      <c r="E675" s="402" t="s">
        <v>3164</v>
      </c>
      <c r="F675" s="402">
        <v>4</v>
      </c>
      <c r="G675" s="411">
        <v>9</v>
      </c>
      <c r="H675" s="411">
        <f t="shared" si="40"/>
        <v>36</v>
      </c>
      <c r="I675" s="384" t="s">
        <v>3452</v>
      </c>
      <c r="J675" s="411"/>
      <c r="K675" s="303"/>
    </row>
    <row r="676" spans="1:11" s="121" customFormat="1" ht="21" customHeight="1">
      <c r="A676" s="216"/>
      <c r="B676" s="220" t="s">
        <v>2751</v>
      </c>
      <c r="C676" s="218" t="s">
        <v>2750</v>
      </c>
      <c r="D676" s="218" t="s">
        <v>626</v>
      </c>
      <c r="E676" s="220">
        <v>1</v>
      </c>
      <c r="F676" s="220">
        <f>SUM(E676*4)</f>
        <v>4</v>
      </c>
      <c r="G676" s="260">
        <v>5</v>
      </c>
      <c r="H676" s="260">
        <f t="shared" si="40"/>
        <v>20</v>
      </c>
      <c r="I676" s="260"/>
      <c r="J676" s="260"/>
      <c r="K676" s="301"/>
    </row>
    <row r="677" spans="1:11" s="272" customFormat="1" ht="21" customHeight="1">
      <c r="A677" s="282" t="s">
        <v>2807</v>
      </c>
      <c r="B677" s="283"/>
      <c r="C677" s="284"/>
      <c r="D677" s="284" t="s">
        <v>276</v>
      </c>
      <c r="E677" s="285"/>
      <c r="F677" s="286">
        <f>SUM(F678)</f>
        <v>31</v>
      </c>
      <c r="G677" s="287">
        <f>SUM(G680:G689)</f>
        <v>1050</v>
      </c>
      <c r="H677" s="287">
        <f>SUM(H680:H689)</f>
        <v>3461</v>
      </c>
      <c r="I677" s="287"/>
      <c r="J677" s="287"/>
      <c r="K677" s="304"/>
    </row>
    <row r="678" spans="1:11" s="272" customFormat="1" ht="21" customHeight="1">
      <c r="A678" s="282"/>
      <c r="B678" s="283"/>
      <c r="C678" s="284"/>
      <c r="D678" s="284" t="s">
        <v>626</v>
      </c>
      <c r="E678" s="285"/>
      <c r="F678" s="286">
        <f>SUM(F680:F689)</f>
        <v>31</v>
      </c>
      <c r="G678" s="287"/>
      <c r="H678" s="287"/>
      <c r="I678" s="287"/>
      <c r="J678" s="287"/>
      <c r="K678" s="304"/>
    </row>
    <row r="679" spans="1:11" s="272" customFormat="1" ht="21" customHeight="1">
      <c r="A679" s="282"/>
      <c r="B679" s="283"/>
      <c r="C679" s="284"/>
      <c r="D679" s="284" t="s">
        <v>289</v>
      </c>
      <c r="E679" s="285"/>
      <c r="F679" s="286"/>
      <c r="G679" s="287">
        <f>SUM(G680:G689)</f>
        <v>1050</v>
      </c>
      <c r="H679" s="287">
        <f>SUM(H680:H689)</f>
        <v>3461</v>
      </c>
      <c r="I679" s="287"/>
      <c r="J679" s="287"/>
      <c r="K679" s="304"/>
    </row>
    <row r="680" spans="1:11" s="170" customFormat="1" ht="21" customHeight="1">
      <c r="A680" s="403"/>
      <c r="B680" s="402" t="s">
        <v>640</v>
      </c>
      <c r="C680" s="403" t="s">
        <v>641</v>
      </c>
      <c r="D680" s="403" t="s">
        <v>289</v>
      </c>
      <c r="E680" s="402" t="s">
        <v>2884</v>
      </c>
      <c r="F680" s="402">
        <v>2</v>
      </c>
      <c r="G680" s="411">
        <v>44</v>
      </c>
      <c r="H680" s="411">
        <f aca="true" t="shared" si="41" ref="H680:H689">SUM(F680*G680)</f>
        <v>88</v>
      </c>
      <c r="I680" s="384" t="s">
        <v>3454</v>
      </c>
      <c r="J680" s="411"/>
      <c r="K680" s="302"/>
    </row>
    <row r="681" spans="1:11" s="170" customFormat="1" ht="21" customHeight="1">
      <c r="A681" s="403"/>
      <c r="B681" s="402" t="s">
        <v>541</v>
      </c>
      <c r="C681" s="403" t="s">
        <v>540</v>
      </c>
      <c r="D681" s="403" t="s">
        <v>289</v>
      </c>
      <c r="E681" s="402" t="s">
        <v>2883</v>
      </c>
      <c r="F681" s="402">
        <v>4</v>
      </c>
      <c r="G681" s="411">
        <v>6</v>
      </c>
      <c r="H681" s="411">
        <f t="shared" si="41"/>
        <v>24</v>
      </c>
      <c r="I681" s="384" t="s">
        <v>3454</v>
      </c>
      <c r="J681" s="411"/>
      <c r="K681" s="302"/>
    </row>
    <row r="682" spans="1:11" s="170" customFormat="1" ht="21" customHeight="1">
      <c r="A682" s="403"/>
      <c r="B682" s="402" t="s">
        <v>541</v>
      </c>
      <c r="C682" s="403" t="s">
        <v>540</v>
      </c>
      <c r="D682" s="403" t="s">
        <v>289</v>
      </c>
      <c r="E682" s="402" t="s">
        <v>2960</v>
      </c>
      <c r="F682" s="402">
        <v>4</v>
      </c>
      <c r="G682" s="411">
        <v>74</v>
      </c>
      <c r="H682" s="411">
        <f t="shared" si="41"/>
        <v>296</v>
      </c>
      <c r="I682" s="384" t="s">
        <v>3454</v>
      </c>
      <c r="J682" s="411"/>
      <c r="K682" s="302"/>
    </row>
    <row r="683" spans="1:11" s="170" customFormat="1" ht="21" customHeight="1">
      <c r="A683" s="403"/>
      <c r="B683" s="402" t="s">
        <v>643</v>
      </c>
      <c r="C683" s="403" t="s">
        <v>644</v>
      </c>
      <c r="D683" s="403" t="s">
        <v>289</v>
      </c>
      <c r="E683" s="402" t="s">
        <v>3132</v>
      </c>
      <c r="F683" s="402">
        <v>4</v>
      </c>
      <c r="G683" s="411">
        <v>331</v>
      </c>
      <c r="H683" s="411">
        <f t="shared" si="41"/>
        <v>1324</v>
      </c>
      <c r="I683" s="384" t="s">
        <v>3454</v>
      </c>
      <c r="J683" s="411"/>
      <c r="K683" s="302"/>
    </row>
    <row r="684" spans="1:11" s="170" customFormat="1" ht="21" customHeight="1">
      <c r="A684" s="403"/>
      <c r="B684" s="402" t="s">
        <v>2091</v>
      </c>
      <c r="C684" s="403" t="s">
        <v>2090</v>
      </c>
      <c r="D684" s="403" t="s">
        <v>289</v>
      </c>
      <c r="E684" s="402" t="s">
        <v>2883</v>
      </c>
      <c r="F684" s="402">
        <v>4</v>
      </c>
      <c r="G684" s="411">
        <v>48</v>
      </c>
      <c r="H684" s="411">
        <f t="shared" si="41"/>
        <v>192</v>
      </c>
      <c r="I684" s="384" t="s">
        <v>3454</v>
      </c>
      <c r="J684" s="411"/>
      <c r="K684" s="302"/>
    </row>
    <row r="685" spans="1:11" s="170" customFormat="1" ht="21" customHeight="1">
      <c r="A685" s="403"/>
      <c r="B685" s="402" t="s">
        <v>3068</v>
      </c>
      <c r="C685" s="403" t="s">
        <v>641</v>
      </c>
      <c r="D685" s="403" t="s">
        <v>289</v>
      </c>
      <c r="E685" s="402" t="s">
        <v>2981</v>
      </c>
      <c r="F685" s="402">
        <v>2</v>
      </c>
      <c r="G685" s="411">
        <v>3</v>
      </c>
      <c r="H685" s="411">
        <f t="shared" si="41"/>
        <v>6</v>
      </c>
      <c r="I685" s="384" t="s">
        <v>3454</v>
      </c>
      <c r="J685" s="411"/>
      <c r="K685" s="302"/>
    </row>
    <row r="686" spans="1:11" s="170" customFormat="1" ht="21" customHeight="1">
      <c r="A686" s="403"/>
      <c r="B686" s="402" t="s">
        <v>3364</v>
      </c>
      <c r="C686" s="403" t="s">
        <v>540</v>
      </c>
      <c r="D686" s="403" t="s">
        <v>289</v>
      </c>
      <c r="E686" s="402" t="s">
        <v>2960</v>
      </c>
      <c r="F686" s="402">
        <v>4</v>
      </c>
      <c r="G686" s="411">
        <v>4</v>
      </c>
      <c r="H686" s="411">
        <f t="shared" si="41"/>
        <v>16</v>
      </c>
      <c r="I686" s="384" t="s">
        <v>3454</v>
      </c>
      <c r="J686" s="411"/>
      <c r="K686" s="302"/>
    </row>
    <row r="687" spans="1:11" s="170" customFormat="1" ht="21" customHeight="1">
      <c r="A687" s="403"/>
      <c r="B687" s="402" t="s">
        <v>3752</v>
      </c>
      <c r="C687" s="403" t="s">
        <v>3751</v>
      </c>
      <c r="D687" s="403" t="s">
        <v>289</v>
      </c>
      <c r="E687" s="402" t="s">
        <v>2960</v>
      </c>
      <c r="F687" s="402">
        <v>4</v>
      </c>
      <c r="G687" s="411">
        <v>308</v>
      </c>
      <c r="H687" s="411">
        <f t="shared" si="41"/>
        <v>1232</v>
      </c>
      <c r="I687" s="398" t="s">
        <v>3106</v>
      </c>
      <c r="J687" s="411"/>
      <c r="K687" s="302"/>
    </row>
    <row r="688" spans="1:11" s="170" customFormat="1" ht="21" customHeight="1">
      <c r="A688" s="403"/>
      <c r="B688" s="402" t="s">
        <v>3750</v>
      </c>
      <c r="C688" s="403" t="s">
        <v>3749</v>
      </c>
      <c r="D688" s="403" t="s">
        <v>289</v>
      </c>
      <c r="E688" s="402" t="s">
        <v>3066</v>
      </c>
      <c r="F688" s="402">
        <v>1</v>
      </c>
      <c r="G688" s="411">
        <v>181</v>
      </c>
      <c r="H688" s="411">
        <f t="shared" si="41"/>
        <v>181</v>
      </c>
      <c r="I688" s="398" t="s">
        <v>3106</v>
      </c>
      <c r="J688" s="411"/>
      <c r="K688" s="302"/>
    </row>
    <row r="689" spans="1:11" s="100" customFormat="1" ht="21" customHeight="1">
      <c r="A689" s="403"/>
      <c r="B689" s="402" t="s">
        <v>647</v>
      </c>
      <c r="C689" s="403" t="s">
        <v>648</v>
      </c>
      <c r="D689" s="403" t="s">
        <v>289</v>
      </c>
      <c r="E689" s="402" t="s">
        <v>2884</v>
      </c>
      <c r="F689" s="402">
        <v>2</v>
      </c>
      <c r="G689" s="411">
        <v>51</v>
      </c>
      <c r="H689" s="411">
        <f t="shared" si="41"/>
        <v>102</v>
      </c>
      <c r="I689" s="384" t="s">
        <v>3454</v>
      </c>
      <c r="J689" s="411"/>
      <c r="K689" s="312"/>
    </row>
    <row r="690" spans="1:11" s="53" customFormat="1" ht="21" customHeight="1">
      <c r="A690" s="50" t="s">
        <v>369</v>
      </c>
      <c r="B690" s="50"/>
      <c r="C690" s="50"/>
      <c r="D690" s="50" t="s">
        <v>276</v>
      </c>
      <c r="E690" s="207"/>
      <c r="F690" s="49">
        <f>SUM(F691)</f>
        <v>61</v>
      </c>
      <c r="G690" s="49">
        <f>SUM(G693+G700)</f>
        <v>1596</v>
      </c>
      <c r="H690" s="49">
        <f>SUM(H693+H700)</f>
        <v>3949</v>
      </c>
      <c r="I690" s="49"/>
      <c r="J690" s="49"/>
      <c r="K690" s="305"/>
    </row>
    <row r="691" spans="1:11" s="53" customFormat="1" ht="21" customHeight="1">
      <c r="A691" s="50"/>
      <c r="B691" s="50"/>
      <c r="C691" s="50"/>
      <c r="D691" s="50" t="s">
        <v>626</v>
      </c>
      <c r="E691" s="207"/>
      <c r="F691" s="49">
        <f>SUM(F693+F701)</f>
        <v>61</v>
      </c>
      <c r="G691" s="49">
        <f>SUM(G693+G701)</f>
        <v>52</v>
      </c>
      <c r="H691" s="49">
        <f>SUM(H693+H701)</f>
        <v>198</v>
      </c>
      <c r="I691" s="49"/>
      <c r="J691" s="49"/>
      <c r="K691" s="305"/>
    </row>
    <row r="692" spans="1:11" s="53" customFormat="1" ht="21" customHeight="1">
      <c r="A692" s="50"/>
      <c r="B692" s="50"/>
      <c r="C692" s="50"/>
      <c r="D692" s="50" t="s">
        <v>289</v>
      </c>
      <c r="E692" s="207"/>
      <c r="F692" s="48"/>
      <c r="G692" s="49">
        <f>SUM(G702)</f>
        <v>1544</v>
      </c>
      <c r="H692" s="49">
        <f>SUM(H702)</f>
        <v>3751</v>
      </c>
      <c r="I692" s="49"/>
      <c r="J692" s="49"/>
      <c r="K692" s="305"/>
    </row>
    <row r="693" spans="1:11" s="272" customFormat="1" ht="21" customHeight="1">
      <c r="A693" s="282" t="s">
        <v>2805</v>
      </c>
      <c r="B693" s="283"/>
      <c r="C693" s="284"/>
      <c r="D693" s="284" t="s">
        <v>626</v>
      </c>
      <c r="E693" s="285"/>
      <c r="F693" s="286">
        <f>SUM(F694:F699)</f>
        <v>22</v>
      </c>
      <c r="G693" s="287">
        <f>SUM(G694:G699)</f>
        <v>21</v>
      </c>
      <c r="H693" s="287">
        <f>SUM(H694:H699)</f>
        <v>74</v>
      </c>
      <c r="I693" s="287"/>
      <c r="J693" s="287"/>
      <c r="K693" s="304"/>
    </row>
    <row r="694" spans="1:11" s="170" customFormat="1" ht="21" customHeight="1">
      <c r="A694" s="403"/>
      <c r="B694" s="402" t="s">
        <v>1852</v>
      </c>
      <c r="C694" s="403" t="s">
        <v>1851</v>
      </c>
      <c r="D694" s="403" t="s">
        <v>626</v>
      </c>
      <c r="E694" s="402" t="s">
        <v>3152</v>
      </c>
      <c r="F694" s="402">
        <v>2</v>
      </c>
      <c r="G694" s="411">
        <v>5</v>
      </c>
      <c r="H694" s="411">
        <f aca="true" t="shared" si="42" ref="H694:H699">SUM(F694*G694)</f>
        <v>10</v>
      </c>
      <c r="I694" s="384" t="s">
        <v>3456</v>
      </c>
      <c r="J694" s="411"/>
      <c r="K694" s="302" t="s">
        <v>2828</v>
      </c>
    </row>
    <row r="695" spans="1:11" s="170" customFormat="1" ht="21" customHeight="1">
      <c r="A695" s="403"/>
      <c r="B695" s="402" t="s">
        <v>2749</v>
      </c>
      <c r="C695" s="403" t="s">
        <v>2748</v>
      </c>
      <c r="D695" s="403" t="s">
        <v>626</v>
      </c>
      <c r="E695" s="402" t="s">
        <v>3132</v>
      </c>
      <c r="F695" s="402">
        <v>4</v>
      </c>
      <c r="G695" s="411">
        <v>6</v>
      </c>
      <c r="H695" s="411">
        <f t="shared" si="42"/>
        <v>24</v>
      </c>
      <c r="I695" s="384" t="s">
        <v>3456</v>
      </c>
      <c r="J695" s="411"/>
      <c r="K695" s="302" t="s">
        <v>2828</v>
      </c>
    </row>
    <row r="696" spans="1:11" s="170" customFormat="1" ht="21" customHeight="1">
      <c r="A696" s="403"/>
      <c r="B696" s="402" t="s">
        <v>3748</v>
      </c>
      <c r="C696" s="403" t="s">
        <v>3747</v>
      </c>
      <c r="D696" s="403" t="s">
        <v>626</v>
      </c>
      <c r="E696" s="402" t="s">
        <v>2883</v>
      </c>
      <c r="F696" s="402">
        <v>4</v>
      </c>
      <c r="G696" s="411">
        <v>3</v>
      </c>
      <c r="H696" s="411">
        <f t="shared" si="42"/>
        <v>12</v>
      </c>
      <c r="I696" s="384" t="s">
        <v>3909</v>
      </c>
      <c r="J696" s="411"/>
      <c r="K696" s="302" t="s">
        <v>2828</v>
      </c>
    </row>
    <row r="697" spans="1:11" s="125" customFormat="1" ht="21" customHeight="1">
      <c r="A697" s="403"/>
      <c r="B697" s="402" t="s">
        <v>3772</v>
      </c>
      <c r="C697" s="403" t="s">
        <v>3771</v>
      </c>
      <c r="D697" s="403" t="s">
        <v>626</v>
      </c>
      <c r="E697" s="402" t="s">
        <v>3132</v>
      </c>
      <c r="F697" s="402">
        <v>4</v>
      </c>
      <c r="G697" s="411">
        <v>1</v>
      </c>
      <c r="H697" s="411">
        <f t="shared" si="42"/>
        <v>4</v>
      </c>
      <c r="I697" s="384" t="s">
        <v>3909</v>
      </c>
      <c r="J697" s="411"/>
      <c r="K697" s="303" t="s">
        <v>3908</v>
      </c>
    </row>
    <row r="698" spans="1:11" s="125" customFormat="1" ht="21" customHeight="1">
      <c r="A698" s="403"/>
      <c r="B698" s="402" t="s">
        <v>3770</v>
      </c>
      <c r="C698" s="403" t="s">
        <v>3769</v>
      </c>
      <c r="D698" s="403" t="s">
        <v>626</v>
      </c>
      <c r="E698" s="402" t="s">
        <v>3132</v>
      </c>
      <c r="F698" s="402">
        <v>4</v>
      </c>
      <c r="G698" s="411">
        <v>1</v>
      </c>
      <c r="H698" s="411">
        <f t="shared" si="42"/>
        <v>4</v>
      </c>
      <c r="I698" s="384" t="s">
        <v>3909</v>
      </c>
      <c r="J698" s="411"/>
      <c r="K698" s="303"/>
    </row>
    <row r="699" spans="1:11" s="121" customFormat="1" ht="21" customHeight="1">
      <c r="A699" s="216"/>
      <c r="B699" s="220" t="s">
        <v>2751</v>
      </c>
      <c r="C699" s="218" t="s">
        <v>2750</v>
      </c>
      <c r="D699" s="218" t="s">
        <v>626</v>
      </c>
      <c r="E699" s="220">
        <v>1</v>
      </c>
      <c r="F699" s="220">
        <f>SUM(E699*4)</f>
        <v>4</v>
      </c>
      <c r="G699" s="260">
        <v>5</v>
      </c>
      <c r="H699" s="260">
        <f t="shared" si="42"/>
        <v>20</v>
      </c>
      <c r="I699" s="384" t="s">
        <v>3453</v>
      </c>
      <c r="J699" s="260"/>
      <c r="K699" s="301"/>
    </row>
    <row r="700" spans="1:11" s="170" customFormat="1" ht="21" customHeight="1">
      <c r="A700" s="282" t="s">
        <v>2807</v>
      </c>
      <c r="B700" s="206"/>
      <c r="C700" s="203"/>
      <c r="D700" s="284" t="s">
        <v>276</v>
      </c>
      <c r="E700" s="205"/>
      <c r="F700" s="286">
        <f>SUM(F701)</f>
        <v>39</v>
      </c>
      <c r="G700" s="287">
        <f>SUM(G703,G706:G707,G710,G712,G713,G716:G721)</f>
        <v>1575</v>
      </c>
      <c r="H700" s="287">
        <f>SUM(H703,H706:H707,H710,H712,H713,H716:H721)</f>
        <v>3875</v>
      </c>
      <c r="I700" s="287"/>
      <c r="J700" s="287"/>
      <c r="K700" s="302"/>
    </row>
    <row r="701" spans="1:11" s="170" customFormat="1" ht="21" customHeight="1">
      <c r="A701" s="204"/>
      <c r="B701" s="206"/>
      <c r="C701" s="203"/>
      <c r="D701" s="284" t="s">
        <v>626</v>
      </c>
      <c r="E701" s="205"/>
      <c r="F701" s="286">
        <f>SUM(F704,F706,F708,F712,F714,F716:F721)</f>
        <v>39</v>
      </c>
      <c r="G701" s="287">
        <f>SUM(G704,G708,G712,G714)</f>
        <v>31</v>
      </c>
      <c r="H701" s="287">
        <f>SUM(H704,H708,H712,H714)</f>
        <v>124</v>
      </c>
      <c r="I701" s="287"/>
      <c r="J701" s="287"/>
      <c r="K701" s="302"/>
    </row>
    <row r="702" spans="1:11" s="170" customFormat="1" ht="21" customHeight="1">
      <c r="A702" s="204"/>
      <c r="B702" s="206"/>
      <c r="C702" s="203"/>
      <c r="D702" s="284" t="s">
        <v>289</v>
      </c>
      <c r="E702" s="205"/>
      <c r="F702" s="202"/>
      <c r="G702" s="287">
        <f>SUM(G705:G706,G709:G710,G715:G721)</f>
        <v>1544</v>
      </c>
      <c r="H702" s="287">
        <f>SUM(H705:H706,H709:H710,H715:H721)</f>
        <v>3751</v>
      </c>
      <c r="I702" s="287"/>
      <c r="J702" s="287"/>
      <c r="K702" s="302"/>
    </row>
    <row r="703" spans="1:11" s="170" customFormat="1" ht="21" customHeight="1">
      <c r="A703" s="403"/>
      <c r="B703" s="402" t="s">
        <v>532</v>
      </c>
      <c r="C703" s="403" t="s">
        <v>531</v>
      </c>
      <c r="D703" s="403" t="s">
        <v>276</v>
      </c>
      <c r="E703" s="402" t="s">
        <v>3132</v>
      </c>
      <c r="F703" s="402">
        <v>4</v>
      </c>
      <c r="G703" s="411">
        <f>SUM(G704:G705)</f>
        <v>48</v>
      </c>
      <c r="H703" s="411">
        <f aca="true" t="shared" si="43" ref="H703:H721">SUM(F703*G703)</f>
        <v>192</v>
      </c>
      <c r="I703" s="384" t="s">
        <v>3454</v>
      </c>
      <c r="J703" s="411"/>
      <c r="K703" s="302"/>
    </row>
    <row r="704" spans="1:11" s="170" customFormat="1" ht="21" customHeight="1">
      <c r="A704" s="403"/>
      <c r="B704" s="402"/>
      <c r="C704" s="403"/>
      <c r="D704" s="403" t="s">
        <v>626</v>
      </c>
      <c r="E704" s="402" t="s">
        <v>3149</v>
      </c>
      <c r="F704" s="402">
        <v>4</v>
      </c>
      <c r="G704" s="411">
        <v>22</v>
      </c>
      <c r="H704" s="411">
        <f t="shared" si="43"/>
        <v>88</v>
      </c>
      <c r="I704" s="411"/>
      <c r="J704" s="411"/>
      <c r="K704" s="302"/>
    </row>
    <row r="705" spans="1:11" s="170" customFormat="1" ht="21" customHeight="1">
      <c r="A705" s="403"/>
      <c r="B705" s="402"/>
      <c r="C705" s="403"/>
      <c r="D705" s="403" t="s">
        <v>289</v>
      </c>
      <c r="E705" s="402" t="s">
        <v>3132</v>
      </c>
      <c r="F705" s="402">
        <v>4</v>
      </c>
      <c r="G705" s="411">
        <v>26</v>
      </c>
      <c r="H705" s="411">
        <f t="shared" si="43"/>
        <v>104</v>
      </c>
      <c r="I705" s="411"/>
      <c r="J705" s="411"/>
      <c r="K705" s="302"/>
    </row>
    <row r="706" spans="1:11" s="170" customFormat="1" ht="21" customHeight="1">
      <c r="A706" s="403"/>
      <c r="B706" s="402" t="s">
        <v>534</v>
      </c>
      <c r="C706" s="403" t="s">
        <v>533</v>
      </c>
      <c r="D706" s="403" t="s">
        <v>289</v>
      </c>
      <c r="E706" s="402" t="s">
        <v>3149</v>
      </c>
      <c r="F706" s="402">
        <v>4</v>
      </c>
      <c r="G706" s="411">
        <v>48</v>
      </c>
      <c r="H706" s="411">
        <f t="shared" si="43"/>
        <v>192</v>
      </c>
      <c r="I706" s="398" t="s">
        <v>3106</v>
      </c>
      <c r="J706" s="411"/>
      <c r="K706" s="302"/>
    </row>
    <row r="707" spans="1:11" s="170" customFormat="1" ht="21" customHeight="1">
      <c r="A707" s="403"/>
      <c r="B707" s="402" t="s">
        <v>536</v>
      </c>
      <c r="C707" s="403" t="s">
        <v>535</v>
      </c>
      <c r="D707" s="403" t="s">
        <v>276</v>
      </c>
      <c r="E707" s="402" t="s">
        <v>3132</v>
      </c>
      <c r="F707" s="402">
        <v>4</v>
      </c>
      <c r="G707" s="411">
        <f>SUM(G708:G709)</f>
        <v>28</v>
      </c>
      <c r="H707" s="411">
        <f t="shared" si="43"/>
        <v>112</v>
      </c>
      <c r="I707" s="398" t="s">
        <v>3106</v>
      </c>
      <c r="J707" s="411"/>
      <c r="K707" s="302"/>
    </row>
    <row r="708" spans="1:11" s="170" customFormat="1" ht="21" customHeight="1">
      <c r="A708" s="403"/>
      <c r="B708" s="402"/>
      <c r="C708" s="403"/>
      <c r="D708" s="403" t="s">
        <v>626</v>
      </c>
      <c r="E708" s="402" t="s">
        <v>3132</v>
      </c>
      <c r="F708" s="402">
        <v>4</v>
      </c>
      <c r="G708" s="411">
        <v>1</v>
      </c>
      <c r="H708" s="411">
        <f t="shared" si="43"/>
        <v>4</v>
      </c>
      <c r="I708" s="411"/>
      <c r="J708" s="411"/>
      <c r="K708" s="302"/>
    </row>
    <row r="709" spans="1:11" s="170" customFormat="1" ht="21" customHeight="1">
      <c r="A709" s="403"/>
      <c r="B709" s="402"/>
      <c r="C709" s="403"/>
      <c r="D709" s="403" t="s">
        <v>289</v>
      </c>
      <c r="E709" s="402"/>
      <c r="F709" s="402">
        <v>4</v>
      </c>
      <c r="G709" s="411">
        <v>27</v>
      </c>
      <c r="H709" s="411">
        <f t="shared" si="43"/>
        <v>108</v>
      </c>
      <c r="I709" s="411"/>
      <c r="J709" s="411"/>
      <c r="K709" s="302"/>
    </row>
    <row r="710" spans="1:11" s="170" customFormat="1" ht="21" customHeight="1">
      <c r="A710" s="403"/>
      <c r="B710" s="402" t="s">
        <v>537</v>
      </c>
      <c r="C710" s="403" t="s">
        <v>3818</v>
      </c>
      <c r="D710" s="403" t="s">
        <v>289</v>
      </c>
      <c r="E710" s="402" t="s">
        <v>3139</v>
      </c>
      <c r="F710" s="402">
        <v>4</v>
      </c>
      <c r="G710" s="411">
        <v>7</v>
      </c>
      <c r="H710" s="411">
        <f t="shared" si="43"/>
        <v>28</v>
      </c>
      <c r="I710" s="398" t="s">
        <v>3106</v>
      </c>
      <c r="J710" s="411"/>
      <c r="K710" s="302"/>
    </row>
    <row r="711" spans="1:11" s="170" customFormat="1" ht="21" customHeight="1">
      <c r="A711" s="403"/>
      <c r="B711" s="402"/>
      <c r="C711" s="403" t="s">
        <v>3819</v>
      </c>
      <c r="D711" s="403"/>
      <c r="E711" s="402"/>
      <c r="F711" s="402"/>
      <c r="G711" s="411"/>
      <c r="H711" s="411"/>
      <c r="I711" s="411"/>
      <c r="J711" s="411"/>
      <c r="K711" s="302"/>
    </row>
    <row r="712" spans="1:11" s="170" customFormat="1" ht="21" customHeight="1">
      <c r="A712" s="403"/>
      <c r="B712" s="402" t="s">
        <v>1850</v>
      </c>
      <c r="C712" s="403" t="s">
        <v>1849</v>
      </c>
      <c r="D712" s="403" t="s">
        <v>626</v>
      </c>
      <c r="E712" s="402" t="s">
        <v>2883</v>
      </c>
      <c r="F712" s="402">
        <v>4</v>
      </c>
      <c r="G712" s="411">
        <v>5</v>
      </c>
      <c r="H712" s="411">
        <f t="shared" si="43"/>
        <v>20</v>
      </c>
      <c r="I712" s="398" t="s">
        <v>3106</v>
      </c>
      <c r="J712" s="411"/>
      <c r="K712" s="302"/>
    </row>
    <row r="713" spans="1:11" s="170" customFormat="1" ht="21" customHeight="1">
      <c r="A713" s="403"/>
      <c r="B713" s="402" t="s">
        <v>539</v>
      </c>
      <c r="C713" s="403" t="s">
        <v>538</v>
      </c>
      <c r="D713" s="403" t="s">
        <v>276</v>
      </c>
      <c r="E713" s="402" t="s">
        <v>2883</v>
      </c>
      <c r="F713" s="402">
        <v>4</v>
      </c>
      <c r="G713" s="411">
        <f>SUM(G714:G715)</f>
        <v>18</v>
      </c>
      <c r="H713" s="411">
        <f t="shared" si="43"/>
        <v>72</v>
      </c>
      <c r="I713" s="398" t="s">
        <v>3106</v>
      </c>
      <c r="J713" s="411"/>
      <c r="K713" s="302"/>
    </row>
    <row r="714" spans="1:11" s="170" customFormat="1" ht="21" customHeight="1">
      <c r="A714" s="403"/>
      <c r="B714" s="402"/>
      <c r="C714" s="403"/>
      <c r="D714" s="403" t="s">
        <v>626</v>
      </c>
      <c r="E714" s="402"/>
      <c r="F714" s="402">
        <v>4</v>
      </c>
      <c r="G714" s="411">
        <v>3</v>
      </c>
      <c r="H714" s="411">
        <f t="shared" si="43"/>
        <v>12</v>
      </c>
      <c r="I714" s="411"/>
      <c r="J714" s="411"/>
      <c r="K714" s="302"/>
    </row>
    <row r="715" spans="1:11" s="170" customFormat="1" ht="21" customHeight="1">
      <c r="A715" s="403"/>
      <c r="B715" s="402"/>
      <c r="C715" s="403"/>
      <c r="D715" s="403" t="s">
        <v>289</v>
      </c>
      <c r="E715" s="402" t="s">
        <v>2883</v>
      </c>
      <c r="F715" s="402">
        <v>4</v>
      </c>
      <c r="G715" s="411">
        <v>15</v>
      </c>
      <c r="H715" s="411">
        <f t="shared" si="43"/>
        <v>60</v>
      </c>
      <c r="I715" s="411"/>
      <c r="J715" s="411"/>
      <c r="K715" s="302"/>
    </row>
    <row r="716" spans="1:11" s="170" customFormat="1" ht="21" customHeight="1">
      <c r="A716" s="403"/>
      <c r="B716" s="402" t="s">
        <v>3746</v>
      </c>
      <c r="C716" s="403" t="s">
        <v>531</v>
      </c>
      <c r="D716" s="403" t="s">
        <v>289</v>
      </c>
      <c r="E716" s="402" t="s">
        <v>2960</v>
      </c>
      <c r="F716" s="402">
        <v>4</v>
      </c>
      <c r="G716" s="411">
        <v>18</v>
      </c>
      <c r="H716" s="411">
        <f t="shared" si="43"/>
        <v>72</v>
      </c>
      <c r="I716" s="384" t="s">
        <v>3454</v>
      </c>
      <c r="J716" s="411"/>
      <c r="K716" s="302"/>
    </row>
    <row r="717" spans="1:11" s="170" customFormat="1" ht="21" customHeight="1">
      <c r="A717" s="403"/>
      <c r="B717" s="402" t="s">
        <v>3745</v>
      </c>
      <c r="C717" s="403" t="s">
        <v>3744</v>
      </c>
      <c r="D717" s="403" t="s">
        <v>289</v>
      </c>
      <c r="E717" s="402" t="s">
        <v>3066</v>
      </c>
      <c r="F717" s="402">
        <v>4</v>
      </c>
      <c r="G717" s="411">
        <v>18</v>
      </c>
      <c r="H717" s="411">
        <f t="shared" si="43"/>
        <v>72</v>
      </c>
      <c r="I717" s="384" t="s">
        <v>3454</v>
      </c>
      <c r="J717" s="411"/>
      <c r="K717" s="302"/>
    </row>
    <row r="718" spans="1:11" s="170" customFormat="1" ht="21" customHeight="1">
      <c r="A718" s="403"/>
      <c r="B718" s="402" t="s">
        <v>3743</v>
      </c>
      <c r="C718" s="403" t="s">
        <v>3742</v>
      </c>
      <c r="D718" s="403" t="s">
        <v>289</v>
      </c>
      <c r="E718" s="402" t="s">
        <v>3018</v>
      </c>
      <c r="F718" s="402">
        <v>3</v>
      </c>
      <c r="G718" s="411">
        <v>115</v>
      </c>
      <c r="H718" s="411">
        <f t="shared" si="43"/>
        <v>345</v>
      </c>
      <c r="I718" s="384" t="s">
        <v>3454</v>
      </c>
      <c r="J718" s="411"/>
      <c r="K718" s="302"/>
    </row>
    <row r="719" spans="1:11" s="170" customFormat="1" ht="21" customHeight="1">
      <c r="A719" s="403"/>
      <c r="B719" s="402" t="s">
        <v>3741</v>
      </c>
      <c r="C719" s="403" t="s">
        <v>3740</v>
      </c>
      <c r="D719" s="403" t="s">
        <v>289</v>
      </c>
      <c r="E719" s="402" t="s">
        <v>3066</v>
      </c>
      <c r="F719" s="402">
        <v>4</v>
      </c>
      <c r="G719" s="411">
        <v>115</v>
      </c>
      <c r="H719" s="411">
        <f t="shared" si="43"/>
        <v>460</v>
      </c>
      <c r="I719" s="384" t="s">
        <v>3454</v>
      </c>
      <c r="J719" s="411"/>
      <c r="K719" s="302"/>
    </row>
    <row r="720" spans="1:11" s="170" customFormat="1" ht="21" customHeight="1">
      <c r="A720" s="403"/>
      <c r="B720" s="402" t="s">
        <v>1873</v>
      </c>
      <c r="C720" s="403" t="s">
        <v>1872</v>
      </c>
      <c r="D720" s="403" t="s">
        <v>289</v>
      </c>
      <c r="E720" s="402" t="s">
        <v>3152</v>
      </c>
      <c r="F720" s="402">
        <v>2</v>
      </c>
      <c r="G720" s="411">
        <v>585</v>
      </c>
      <c r="H720" s="411">
        <f t="shared" si="43"/>
        <v>1170</v>
      </c>
      <c r="I720" s="385" t="s">
        <v>3457</v>
      </c>
      <c r="J720" s="411"/>
      <c r="K720" s="302"/>
    </row>
    <row r="721" spans="1:11" s="170" customFormat="1" ht="21" customHeight="1">
      <c r="A721" s="403"/>
      <c r="B721" s="402" t="s">
        <v>143</v>
      </c>
      <c r="C721" s="403" t="s">
        <v>142</v>
      </c>
      <c r="D721" s="403" t="s">
        <v>289</v>
      </c>
      <c r="E721" s="402" t="s">
        <v>2884</v>
      </c>
      <c r="F721" s="402">
        <v>2</v>
      </c>
      <c r="G721" s="411">
        <v>570</v>
      </c>
      <c r="H721" s="411">
        <f t="shared" si="43"/>
        <v>1140</v>
      </c>
      <c r="I721" s="385" t="s">
        <v>3457</v>
      </c>
      <c r="J721" s="411"/>
      <c r="K721" s="302"/>
    </row>
    <row r="722" spans="1:11" s="53" customFormat="1" ht="21" customHeight="1">
      <c r="A722" s="50" t="s">
        <v>370</v>
      </c>
      <c r="B722" s="50"/>
      <c r="C722" s="50"/>
      <c r="D722" s="50" t="s">
        <v>276</v>
      </c>
      <c r="E722" s="207"/>
      <c r="F722" s="49">
        <f>SUM(F723)</f>
        <v>104</v>
      </c>
      <c r="G722" s="49">
        <f>SUM(G725+G743)</f>
        <v>873</v>
      </c>
      <c r="H722" s="49">
        <f>SUM(H725+H743)</f>
        <v>3088</v>
      </c>
      <c r="I722" s="49"/>
      <c r="J722" s="49"/>
      <c r="K722" s="305"/>
    </row>
    <row r="723" spans="1:11" s="53" customFormat="1" ht="21" customHeight="1">
      <c r="A723" s="50"/>
      <c r="B723" s="50"/>
      <c r="C723" s="50"/>
      <c r="D723" s="50" t="s">
        <v>626</v>
      </c>
      <c r="E723" s="207"/>
      <c r="F723" s="49">
        <f>SUM(F725,F744)</f>
        <v>104</v>
      </c>
      <c r="G723" s="49">
        <f>SUM(G725+G744)</f>
        <v>117</v>
      </c>
      <c r="H723" s="49">
        <f>SUM(H725+H744)</f>
        <v>310</v>
      </c>
      <c r="I723" s="49"/>
      <c r="J723" s="49"/>
      <c r="K723" s="305"/>
    </row>
    <row r="724" spans="1:11" s="53" customFormat="1" ht="21" customHeight="1">
      <c r="A724" s="50"/>
      <c r="B724" s="50"/>
      <c r="C724" s="50"/>
      <c r="D724" s="50" t="s">
        <v>289</v>
      </c>
      <c r="E724" s="207"/>
      <c r="F724" s="48"/>
      <c r="G724" s="49">
        <f>SUM(G745)</f>
        <v>756</v>
      </c>
      <c r="H724" s="49">
        <f>SUM(H745)</f>
        <v>2778</v>
      </c>
      <c r="I724" s="49"/>
      <c r="J724" s="49"/>
      <c r="K724" s="305"/>
    </row>
    <row r="725" spans="1:11" s="272" customFormat="1" ht="21" customHeight="1">
      <c r="A725" s="282" t="s">
        <v>2805</v>
      </c>
      <c r="B725" s="283"/>
      <c r="C725" s="284"/>
      <c r="D725" s="284" t="s">
        <v>626</v>
      </c>
      <c r="E725" s="285"/>
      <c r="F725" s="286">
        <f>SUM(F726:F742)</f>
        <v>60</v>
      </c>
      <c r="G725" s="287">
        <f>SUM(G726:G742)</f>
        <v>105</v>
      </c>
      <c r="H725" s="287">
        <f>SUM(H726:H742)</f>
        <v>284</v>
      </c>
      <c r="I725" s="287"/>
      <c r="J725" s="287"/>
      <c r="K725" s="304"/>
    </row>
    <row r="726" spans="1:11" s="170" customFormat="1" ht="21" customHeight="1">
      <c r="A726" s="403"/>
      <c r="B726" s="402" t="s">
        <v>1293</v>
      </c>
      <c r="C726" s="403" t="s">
        <v>1292</v>
      </c>
      <c r="D726" s="403" t="s">
        <v>626</v>
      </c>
      <c r="E726" s="402" t="s">
        <v>2981</v>
      </c>
      <c r="F726" s="402">
        <v>2</v>
      </c>
      <c r="G726" s="411">
        <v>22</v>
      </c>
      <c r="H726" s="411">
        <f aca="true" t="shared" si="44" ref="H726:H742">SUM(F726*G726)</f>
        <v>44</v>
      </c>
      <c r="I726" s="384" t="s">
        <v>3910</v>
      </c>
      <c r="J726" s="411"/>
      <c r="K726" s="302">
        <v>2.1</v>
      </c>
    </row>
    <row r="727" spans="1:11" s="170" customFormat="1" ht="21" customHeight="1">
      <c r="A727" s="403"/>
      <c r="B727" s="402" t="s">
        <v>1291</v>
      </c>
      <c r="C727" s="403" t="s">
        <v>1290</v>
      </c>
      <c r="D727" s="403" t="s">
        <v>626</v>
      </c>
      <c r="E727" s="402" t="s">
        <v>2981</v>
      </c>
      <c r="F727" s="402">
        <v>2</v>
      </c>
      <c r="G727" s="411">
        <v>8</v>
      </c>
      <c r="H727" s="411">
        <f t="shared" si="44"/>
        <v>16</v>
      </c>
      <c r="I727" s="384" t="s">
        <v>3458</v>
      </c>
      <c r="J727" s="411"/>
      <c r="K727" s="302" t="s">
        <v>2826</v>
      </c>
    </row>
    <row r="728" spans="1:11" s="170" customFormat="1" ht="21" customHeight="1">
      <c r="A728" s="403"/>
      <c r="B728" s="402" t="s">
        <v>1604</v>
      </c>
      <c r="C728" s="403" t="s">
        <v>1603</v>
      </c>
      <c r="D728" s="403" t="s">
        <v>626</v>
      </c>
      <c r="E728" s="402" t="s">
        <v>2981</v>
      </c>
      <c r="F728" s="402">
        <v>2</v>
      </c>
      <c r="G728" s="411">
        <v>1</v>
      </c>
      <c r="H728" s="411">
        <f t="shared" si="44"/>
        <v>2</v>
      </c>
      <c r="I728" s="384" t="s">
        <v>3458</v>
      </c>
      <c r="J728" s="411"/>
      <c r="K728" s="302" t="s">
        <v>2826</v>
      </c>
    </row>
    <row r="729" spans="1:11" s="170" customFormat="1" ht="21" customHeight="1">
      <c r="A729" s="403"/>
      <c r="B729" s="402" t="s">
        <v>1865</v>
      </c>
      <c r="C729" s="403" t="s">
        <v>1864</v>
      </c>
      <c r="D729" s="403" t="s">
        <v>626</v>
      </c>
      <c r="E729" s="402" t="s">
        <v>2883</v>
      </c>
      <c r="F729" s="402">
        <v>4</v>
      </c>
      <c r="G729" s="411">
        <v>5</v>
      </c>
      <c r="H729" s="411">
        <f t="shared" si="44"/>
        <v>20</v>
      </c>
      <c r="I729" s="384" t="s">
        <v>3458</v>
      </c>
      <c r="J729" s="411"/>
      <c r="K729" s="302" t="s">
        <v>2826</v>
      </c>
    </row>
    <row r="730" spans="1:11" s="170" customFormat="1" ht="21" customHeight="1">
      <c r="A730" s="403"/>
      <c r="B730" s="402" t="s">
        <v>1863</v>
      </c>
      <c r="C730" s="403" t="s">
        <v>1862</v>
      </c>
      <c r="D730" s="403" t="s">
        <v>626</v>
      </c>
      <c r="E730" s="402" t="s">
        <v>3152</v>
      </c>
      <c r="F730" s="402">
        <v>2</v>
      </c>
      <c r="G730" s="411">
        <v>9</v>
      </c>
      <c r="H730" s="411">
        <f t="shared" si="44"/>
        <v>18</v>
      </c>
      <c r="I730" s="384" t="s">
        <v>3458</v>
      </c>
      <c r="J730" s="411"/>
      <c r="K730" s="302">
        <v>2.2</v>
      </c>
    </row>
    <row r="731" spans="1:11" s="170" customFormat="1" ht="21" customHeight="1">
      <c r="A731" s="403"/>
      <c r="B731" s="402" t="s">
        <v>1861</v>
      </c>
      <c r="C731" s="403" t="s">
        <v>1860</v>
      </c>
      <c r="D731" s="403" t="s">
        <v>626</v>
      </c>
      <c r="E731" s="402" t="s">
        <v>3152</v>
      </c>
      <c r="F731" s="402">
        <v>2</v>
      </c>
      <c r="G731" s="411">
        <v>16</v>
      </c>
      <c r="H731" s="411">
        <f t="shared" si="44"/>
        <v>32</v>
      </c>
      <c r="I731" s="384" t="s">
        <v>3453</v>
      </c>
      <c r="J731" s="411"/>
      <c r="K731" s="302">
        <v>2.2</v>
      </c>
    </row>
    <row r="732" spans="1:11" s="170" customFormat="1" ht="21" customHeight="1">
      <c r="A732" s="403"/>
      <c r="B732" s="402" t="s">
        <v>1859</v>
      </c>
      <c r="C732" s="403" t="s">
        <v>580</v>
      </c>
      <c r="D732" s="403" t="s">
        <v>626</v>
      </c>
      <c r="E732" s="402" t="s">
        <v>3152</v>
      </c>
      <c r="F732" s="402">
        <v>2</v>
      </c>
      <c r="G732" s="411">
        <v>15</v>
      </c>
      <c r="H732" s="411">
        <f t="shared" si="44"/>
        <v>30</v>
      </c>
      <c r="I732" s="384" t="s">
        <v>3453</v>
      </c>
      <c r="J732" s="411"/>
      <c r="K732" s="302" t="s">
        <v>2827</v>
      </c>
    </row>
    <row r="733" spans="1:11" s="170" customFormat="1" ht="21" customHeight="1">
      <c r="A733" s="403"/>
      <c r="B733" s="402" t="s">
        <v>3762</v>
      </c>
      <c r="C733" s="403" t="s">
        <v>3761</v>
      </c>
      <c r="D733" s="403" t="s">
        <v>626</v>
      </c>
      <c r="E733" s="402" t="s">
        <v>2883</v>
      </c>
      <c r="F733" s="402">
        <v>4</v>
      </c>
      <c r="G733" s="411">
        <v>2</v>
      </c>
      <c r="H733" s="411">
        <f t="shared" si="44"/>
        <v>8</v>
      </c>
      <c r="I733" s="384" t="s">
        <v>3459</v>
      </c>
      <c r="J733" s="411"/>
      <c r="K733" s="302" t="s">
        <v>2827</v>
      </c>
    </row>
    <row r="734" spans="1:11" s="170" customFormat="1" ht="21" customHeight="1">
      <c r="A734" s="403"/>
      <c r="B734" s="402" t="s">
        <v>3760</v>
      </c>
      <c r="C734" s="403" t="s">
        <v>3759</v>
      </c>
      <c r="D734" s="403" t="s">
        <v>626</v>
      </c>
      <c r="E734" s="402" t="s">
        <v>2883</v>
      </c>
      <c r="F734" s="402">
        <v>4</v>
      </c>
      <c r="G734" s="411">
        <v>1</v>
      </c>
      <c r="H734" s="411">
        <f t="shared" si="44"/>
        <v>4</v>
      </c>
      <c r="I734" s="384" t="s">
        <v>3459</v>
      </c>
      <c r="J734" s="411"/>
      <c r="K734" s="302" t="s">
        <v>2826</v>
      </c>
    </row>
    <row r="735" spans="1:11" s="170" customFormat="1" ht="21" customHeight="1">
      <c r="A735" s="403"/>
      <c r="B735" s="402" t="s">
        <v>3758</v>
      </c>
      <c r="C735" s="403" t="s">
        <v>3757</v>
      </c>
      <c r="D735" s="403" t="s">
        <v>626</v>
      </c>
      <c r="E735" s="402" t="s">
        <v>2883</v>
      </c>
      <c r="F735" s="402">
        <v>4</v>
      </c>
      <c r="G735" s="411">
        <v>8</v>
      </c>
      <c r="H735" s="411">
        <f t="shared" si="44"/>
        <v>32</v>
      </c>
      <c r="I735" s="384" t="s">
        <v>3459</v>
      </c>
      <c r="J735" s="411"/>
      <c r="K735" s="302" t="s">
        <v>2827</v>
      </c>
    </row>
    <row r="736" spans="1:11" s="170" customFormat="1" ht="21" customHeight="1">
      <c r="A736" s="403"/>
      <c r="B736" s="402" t="s">
        <v>2404</v>
      </c>
      <c r="C736" s="403" t="s">
        <v>2403</v>
      </c>
      <c r="D736" s="403" t="s">
        <v>626</v>
      </c>
      <c r="E736" s="402" t="s">
        <v>3152</v>
      </c>
      <c r="F736" s="402">
        <v>2</v>
      </c>
      <c r="G736" s="411">
        <v>3</v>
      </c>
      <c r="H736" s="411">
        <f t="shared" si="44"/>
        <v>6</v>
      </c>
      <c r="I736" s="384" t="s">
        <v>3458</v>
      </c>
      <c r="J736" s="411"/>
      <c r="K736" s="302" t="s">
        <v>2827</v>
      </c>
    </row>
    <row r="737" spans="1:11" s="170" customFormat="1" ht="21" customHeight="1">
      <c r="A737" s="403"/>
      <c r="B737" s="402" t="s">
        <v>3756</v>
      </c>
      <c r="C737" s="403" t="s">
        <v>3755</v>
      </c>
      <c r="D737" s="403" t="s">
        <v>626</v>
      </c>
      <c r="E737" s="402" t="s">
        <v>2883</v>
      </c>
      <c r="F737" s="402">
        <v>4</v>
      </c>
      <c r="G737" s="411">
        <v>4</v>
      </c>
      <c r="H737" s="411">
        <f t="shared" si="44"/>
        <v>16</v>
      </c>
      <c r="I737" s="384" t="s">
        <v>3459</v>
      </c>
      <c r="J737" s="411"/>
      <c r="K737" s="302" t="s">
        <v>2827</v>
      </c>
    </row>
    <row r="738" spans="1:11" s="170" customFormat="1" ht="21" customHeight="1">
      <c r="A738" s="403"/>
      <c r="B738" s="402" t="s">
        <v>3754</v>
      </c>
      <c r="C738" s="403" t="s">
        <v>3753</v>
      </c>
      <c r="D738" s="403" t="s">
        <v>626</v>
      </c>
      <c r="E738" s="402" t="s">
        <v>3132</v>
      </c>
      <c r="F738" s="402">
        <v>4</v>
      </c>
      <c r="G738" s="411">
        <v>2</v>
      </c>
      <c r="H738" s="411">
        <f t="shared" si="44"/>
        <v>8</v>
      </c>
      <c r="I738" s="384" t="s">
        <v>3459</v>
      </c>
      <c r="J738" s="411"/>
      <c r="K738" s="302"/>
    </row>
    <row r="739" spans="1:11" s="170" customFormat="1" ht="21" customHeight="1">
      <c r="A739" s="403"/>
      <c r="B739" s="402" t="s">
        <v>2762</v>
      </c>
      <c r="C739" s="403" t="s">
        <v>2761</v>
      </c>
      <c r="D739" s="403" t="s">
        <v>626</v>
      </c>
      <c r="E739" s="402" t="s">
        <v>2883</v>
      </c>
      <c r="F739" s="402">
        <v>4</v>
      </c>
      <c r="G739" s="411">
        <v>1</v>
      </c>
      <c r="H739" s="411">
        <f t="shared" si="44"/>
        <v>4</v>
      </c>
      <c r="I739" s="384" t="s">
        <v>3459</v>
      </c>
      <c r="J739" s="411"/>
      <c r="K739" s="302"/>
    </row>
    <row r="740" spans="1:11" s="170" customFormat="1" ht="21" customHeight="1">
      <c r="A740" s="403"/>
      <c r="B740" s="402" t="s">
        <v>1858</v>
      </c>
      <c r="C740" s="403" t="s">
        <v>1857</v>
      </c>
      <c r="D740" s="403" t="s">
        <v>626</v>
      </c>
      <c r="E740" s="402" t="s">
        <v>3132</v>
      </c>
      <c r="F740" s="402">
        <v>4</v>
      </c>
      <c r="G740" s="411">
        <v>1</v>
      </c>
      <c r="H740" s="411">
        <f t="shared" si="44"/>
        <v>4</v>
      </c>
      <c r="I740" s="384" t="s">
        <v>3459</v>
      </c>
      <c r="J740" s="411"/>
      <c r="K740" s="302"/>
    </row>
    <row r="741" spans="1:11" s="170" customFormat="1" ht="21" customHeight="1">
      <c r="A741" s="403"/>
      <c r="B741" s="402" t="s">
        <v>1300</v>
      </c>
      <c r="C741" s="403" t="s">
        <v>629</v>
      </c>
      <c r="D741" s="403" t="s">
        <v>626</v>
      </c>
      <c r="E741" s="402" t="s">
        <v>2886</v>
      </c>
      <c r="F741" s="402">
        <v>10</v>
      </c>
      <c r="G741" s="411">
        <v>2</v>
      </c>
      <c r="H741" s="411">
        <f t="shared" si="44"/>
        <v>20</v>
      </c>
      <c r="I741" s="415" t="s">
        <v>3110</v>
      </c>
      <c r="J741" s="411"/>
      <c r="K741" s="302"/>
    </row>
    <row r="742" spans="1:11" s="170" customFormat="1" ht="21" customHeight="1">
      <c r="A742" s="204"/>
      <c r="B742" s="202" t="s">
        <v>2751</v>
      </c>
      <c r="C742" s="203" t="s">
        <v>2750</v>
      </c>
      <c r="D742" s="203" t="s">
        <v>626</v>
      </c>
      <c r="E742" s="202">
        <v>1</v>
      </c>
      <c r="F742" s="202">
        <f>SUM(E742*4)</f>
        <v>4</v>
      </c>
      <c r="G742" s="213">
        <v>5</v>
      </c>
      <c r="H742" s="213">
        <f t="shared" si="44"/>
        <v>20</v>
      </c>
      <c r="I742" s="384" t="s">
        <v>3453</v>
      </c>
      <c r="J742" s="213"/>
      <c r="K742" s="302"/>
    </row>
    <row r="743" spans="1:11" s="170" customFormat="1" ht="21" customHeight="1">
      <c r="A743" s="282" t="s">
        <v>2807</v>
      </c>
      <c r="B743" s="206"/>
      <c r="C743" s="203"/>
      <c r="D743" s="284" t="s">
        <v>276</v>
      </c>
      <c r="E743" s="205"/>
      <c r="F743" s="286">
        <f>SUM(F744)</f>
        <v>44</v>
      </c>
      <c r="G743" s="287">
        <f>SUM(G746:G748,G751:G759)</f>
        <v>768</v>
      </c>
      <c r="H743" s="287">
        <f>SUM(H746:H748,H751:H759)</f>
        <v>2804</v>
      </c>
      <c r="I743" s="287"/>
      <c r="J743" s="287"/>
      <c r="K743" s="302"/>
    </row>
    <row r="744" spans="1:11" s="170" customFormat="1" ht="21" customHeight="1">
      <c r="A744" s="204"/>
      <c r="B744" s="206"/>
      <c r="C744" s="203"/>
      <c r="D744" s="284" t="s">
        <v>626</v>
      </c>
      <c r="E744" s="205"/>
      <c r="F744" s="286">
        <f>SUM(F746:F747,F749,F751:F758,F760)</f>
        <v>44</v>
      </c>
      <c r="G744" s="287">
        <f>SUM(G749,G760)</f>
        <v>12</v>
      </c>
      <c r="H744" s="287">
        <f>SUM(H749,H760)</f>
        <v>26</v>
      </c>
      <c r="I744" s="287"/>
      <c r="J744" s="287"/>
      <c r="K744" s="302"/>
    </row>
    <row r="745" spans="1:11" s="170" customFormat="1" ht="21" customHeight="1">
      <c r="A745" s="204"/>
      <c r="B745" s="206"/>
      <c r="C745" s="203"/>
      <c r="D745" s="284" t="s">
        <v>289</v>
      </c>
      <c r="E745" s="205"/>
      <c r="F745" s="286"/>
      <c r="G745" s="287">
        <f>SUM(G746:G747,G750:G758,G761)</f>
        <v>756</v>
      </c>
      <c r="H745" s="287">
        <f>SUM(H746:H747,H750:H758,H761)</f>
        <v>2778</v>
      </c>
      <c r="I745" s="287"/>
      <c r="J745" s="287"/>
      <c r="K745" s="302"/>
    </row>
    <row r="746" spans="1:11" s="170" customFormat="1" ht="21" customHeight="1">
      <c r="A746" s="403"/>
      <c r="B746" s="402" t="s">
        <v>3083</v>
      </c>
      <c r="C746" s="403" t="s">
        <v>2759</v>
      </c>
      <c r="D746" s="403" t="s">
        <v>289</v>
      </c>
      <c r="E746" s="402" t="s">
        <v>3120</v>
      </c>
      <c r="F746" s="402">
        <v>4</v>
      </c>
      <c r="G746" s="411">
        <v>197</v>
      </c>
      <c r="H746" s="411">
        <f aca="true" t="shared" si="45" ref="H746:H761">SUM(F746*G746)</f>
        <v>788</v>
      </c>
      <c r="I746" s="385" t="s">
        <v>3457</v>
      </c>
      <c r="J746" s="411"/>
      <c r="K746" s="302"/>
    </row>
    <row r="747" spans="1:11" s="170" customFormat="1" ht="21" customHeight="1">
      <c r="A747" s="403"/>
      <c r="B747" s="402" t="s">
        <v>582</v>
      </c>
      <c r="C747" s="403" t="s">
        <v>581</v>
      </c>
      <c r="D747" s="403" t="s">
        <v>289</v>
      </c>
      <c r="E747" s="402" t="s">
        <v>2883</v>
      </c>
      <c r="F747" s="402">
        <v>4</v>
      </c>
      <c r="G747" s="411">
        <v>49</v>
      </c>
      <c r="H747" s="411">
        <f t="shared" si="45"/>
        <v>196</v>
      </c>
      <c r="I747" s="384" t="s">
        <v>3910</v>
      </c>
      <c r="J747" s="411"/>
      <c r="K747" s="302"/>
    </row>
    <row r="748" spans="1:11" s="170" customFormat="1" ht="21" customHeight="1">
      <c r="A748" s="403"/>
      <c r="B748" s="402" t="s">
        <v>724</v>
      </c>
      <c r="C748" s="403" t="s">
        <v>723</v>
      </c>
      <c r="D748" s="403" t="s">
        <v>276</v>
      </c>
      <c r="E748" s="402" t="s">
        <v>2883</v>
      </c>
      <c r="F748" s="402">
        <v>4</v>
      </c>
      <c r="G748" s="411">
        <f>SUM(G749:G750)</f>
        <v>20</v>
      </c>
      <c r="H748" s="411">
        <f t="shared" si="45"/>
        <v>80</v>
      </c>
      <c r="I748" s="384" t="s">
        <v>3910</v>
      </c>
      <c r="J748" s="411"/>
      <c r="K748" s="302"/>
    </row>
    <row r="749" spans="1:11" s="170" customFormat="1" ht="21" customHeight="1">
      <c r="A749" s="403"/>
      <c r="B749" s="402"/>
      <c r="C749" s="403"/>
      <c r="D749" s="403" t="s">
        <v>626</v>
      </c>
      <c r="E749" s="402"/>
      <c r="F749" s="402">
        <v>4</v>
      </c>
      <c r="G749" s="411">
        <v>1</v>
      </c>
      <c r="H749" s="411">
        <f t="shared" si="45"/>
        <v>4</v>
      </c>
      <c r="I749" s="411"/>
      <c r="J749" s="411"/>
      <c r="K749" s="302"/>
    </row>
    <row r="750" spans="1:11" s="170" customFormat="1" ht="21" customHeight="1">
      <c r="A750" s="403"/>
      <c r="B750" s="402"/>
      <c r="C750" s="403"/>
      <c r="D750" s="403" t="s">
        <v>289</v>
      </c>
      <c r="E750" s="402"/>
      <c r="F750" s="402">
        <v>4</v>
      </c>
      <c r="G750" s="411">
        <v>19</v>
      </c>
      <c r="H750" s="411">
        <f t="shared" si="45"/>
        <v>76</v>
      </c>
      <c r="I750" s="411"/>
      <c r="J750" s="411"/>
      <c r="K750" s="302"/>
    </row>
    <row r="751" spans="1:11" s="170" customFormat="1" ht="21" customHeight="1">
      <c r="A751" s="403"/>
      <c r="B751" s="402" t="s">
        <v>856</v>
      </c>
      <c r="C751" s="403" t="s">
        <v>855</v>
      </c>
      <c r="D751" s="403" t="s">
        <v>289</v>
      </c>
      <c r="E751" s="402" t="s">
        <v>2883</v>
      </c>
      <c r="F751" s="402">
        <v>4</v>
      </c>
      <c r="G751" s="411">
        <v>34</v>
      </c>
      <c r="H751" s="411">
        <f t="shared" si="45"/>
        <v>136</v>
      </c>
      <c r="I751" s="384" t="s">
        <v>3910</v>
      </c>
      <c r="J751" s="411"/>
      <c r="K751" s="302"/>
    </row>
    <row r="752" spans="1:11" s="170" customFormat="1" ht="21" customHeight="1">
      <c r="A752" s="403"/>
      <c r="B752" s="402" t="s">
        <v>778</v>
      </c>
      <c r="C752" s="403" t="s">
        <v>925</v>
      </c>
      <c r="D752" s="403" t="s">
        <v>289</v>
      </c>
      <c r="E752" s="402" t="s">
        <v>3132</v>
      </c>
      <c r="F752" s="402">
        <v>4</v>
      </c>
      <c r="G752" s="411">
        <v>79</v>
      </c>
      <c r="H752" s="411">
        <f t="shared" si="45"/>
        <v>316</v>
      </c>
      <c r="I752" s="384" t="s">
        <v>3910</v>
      </c>
      <c r="J752" s="411"/>
      <c r="K752" s="302"/>
    </row>
    <row r="753" spans="1:11" s="170" customFormat="1" ht="21" customHeight="1">
      <c r="A753" s="403"/>
      <c r="B753" s="402" t="s">
        <v>2758</v>
      </c>
      <c r="C753" s="403" t="s">
        <v>2757</v>
      </c>
      <c r="D753" s="403" t="s">
        <v>289</v>
      </c>
      <c r="E753" s="402" t="s">
        <v>2883</v>
      </c>
      <c r="F753" s="402">
        <v>4</v>
      </c>
      <c r="G753" s="411">
        <v>85</v>
      </c>
      <c r="H753" s="411">
        <f t="shared" si="45"/>
        <v>340</v>
      </c>
      <c r="I753" s="384" t="s">
        <v>3910</v>
      </c>
      <c r="J753" s="411"/>
      <c r="K753" s="302"/>
    </row>
    <row r="754" spans="1:11" s="170" customFormat="1" ht="21" customHeight="1">
      <c r="A754" s="403"/>
      <c r="B754" s="402" t="s">
        <v>3078</v>
      </c>
      <c r="C754" s="403" t="s">
        <v>723</v>
      </c>
      <c r="D754" s="403" t="s">
        <v>289</v>
      </c>
      <c r="E754" s="402" t="s">
        <v>2960</v>
      </c>
      <c r="F754" s="402">
        <v>4</v>
      </c>
      <c r="G754" s="411">
        <v>60</v>
      </c>
      <c r="H754" s="411">
        <f t="shared" si="45"/>
        <v>240</v>
      </c>
      <c r="I754" s="384" t="s">
        <v>3910</v>
      </c>
      <c r="J754" s="411"/>
      <c r="K754" s="302"/>
    </row>
    <row r="755" spans="1:11" s="170" customFormat="1" ht="21" customHeight="1">
      <c r="A755" s="403"/>
      <c r="B755" s="402" t="s">
        <v>3371</v>
      </c>
      <c r="C755" s="403" t="s">
        <v>2668</v>
      </c>
      <c r="D755" s="403" t="s">
        <v>289</v>
      </c>
      <c r="E755" s="402" t="s">
        <v>2981</v>
      </c>
      <c r="F755" s="402">
        <v>2</v>
      </c>
      <c r="G755" s="411">
        <v>12</v>
      </c>
      <c r="H755" s="411">
        <f t="shared" si="45"/>
        <v>24</v>
      </c>
      <c r="I755" s="384" t="s">
        <v>3910</v>
      </c>
      <c r="J755" s="411"/>
      <c r="K755" s="302"/>
    </row>
    <row r="756" spans="1:11" s="170" customFormat="1" ht="21" customHeight="1">
      <c r="A756" s="403"/>
      <c r="B756" s="402" t="s">
        <v>3764</v>
      </c>
      <c r="C756" s="403" t="s">
        <v>2757</v>
      </c>
      <c r="D756" s="403" t="s">
        <v>289</v>
      </c>
      <c r="E756" s="402" t="s">
        <v>2960</v>
      </c>
      <c r="F756" s="402">
        <v>4</v>
      </c>
      <c r="G756" s="411">
        <v>46</v>
      </c>
      <c r="H756" s="411">
        <f t="shared" si="45"/>
        <v>184</v>
      </c>
      <c r="I756" s="384" t="s">
        <v>3910</v>
      </c>
      <c r="J756" s="411"/>
      <c r="K756" s="302"/>
    </row>
    <row r="757" spans="1:11" s="170" customFormat="1" ht="21" customHeight="1">
      <c r="A757" s="403"/>
      <c r="B757" s="402" t="s">
        <v>3370</v>
      </c>
      <c r="C757" s="403" t="s">
        <v>179</v>
      </c>
      <c r="D757" s="403" t="s">
        <v>289</v>
      </c>
      <c r="E757" s="402" t="s">
        <v>2960</v>
      </c>
      <c r="F757" s="402">
        <v>4</v>
      </c>
      <c r="G757" s="411">
        <v>18</v>
      </c>
      <c r="H757" s="411">
        <f t="shared" si="45"/>
        <v>72</v>
      </c>
      <c r="I757" s="384" t="s">
        <v>3910</v>
      </c>
      <c r="J757" s="411"/>
      <c r="K757" s="302"/>
    </row>
    <row r="758" spans="1:11" s="170" customFormat="1" ht="21" customHeight="1">
      <c r="A758" s="403"/>
      <c r="B758" s="402" t="s">
        <v>3763</v>
      </c>
      <c r="C758" s="403" t="s">
        <v>855</v>
      </c>
      <c r="D758" s="403" t="s">
        <v>289</v>
      </c>
      <c r="E758" s="402" t="s">
        <v>2960</v>
      </c>
      <c r="F758" s="402">
        <v>4</v>
      </c>
      <c r="G758" s="411">
        <v>46</v>
      </c>
      <c r="H758" s="411">
        <f t="shared" si="45"/>
        <v>184</v>
      </c>
      <c r="I758" s="384" t="s">
        <v>3910</v>
      </c>
      <c r="J758" s="411"/>
      <c r="K758" s="302"/>
    </row>
    <row r="759" spans="1:11" s="170" customFormat="1" ht="21" customHeight="1">
      <c r="A759" s="403"/>
      <c r="B759" s="402" t="s">
        <v>780</v>
      </c>
      <c r="C759" s="403" t="s">
        <v>779</v>
      </c>
      <c r="D759" s="403" t="s">
        <v>276</v>
      </c>
      <c r="E759" s="402" t="s">
        <v>2885</v>
      </c>
      <c r="F759" s="402">
        <v>2</v>
      </c>
      <c r="G759" s="411">
        <f>SUM(G760:G761)</f>
        <v>122</v>
      </c>
      <c r="H759" s="411">
        <f t="shared" si="45"/>
        <v>244</v>
      </c>
      <c r="I759" s="385" t="s">
        <v>3457</v>
      </c>
      <c r="J759" s="411"/>
      <c r="K759" s="302"/>
    </row>
    <row r="760" spans="1:11" s="170" customFormat="1" ht="21" customHeight="1">
      <c r="A760" s="403"/>
      <c r="B760" s="402"/>
      <c r="C760" s="403"/>
      <c r="D760" s="403" t="s">
        <v>626</v>
      </c>
      <c r="E760" s="402" t="s">
        <v>2993</v>
      </c>
      <c r="F760" s="402">
        <v>2</v>
      </c>
      <c r="G760" s="411">
        <v>11</v>
      </c>
      <c r="H760" s="411">
        <f t="shared" si="45"/>
        <v>22</v>
      </c>
      <c r="I760" s="411"/>
      <c r="J760" s="411"/>
      <c r="K760" s="302"/>
    </row>
    <row r="761" spans="1:11" s="170" customFormat="1" ht="21" customHeight="1">
      <c r="A761" s="403"/>
      <c r="B761" s="402"/>
      <c r="C761" s="403"/>
      <c r="D761" s="403" t="s">
        <v>289</v>
      </c>
      <c r="E761" s="402" t="s">
        <v>2885</v>
      </c>
      <c r="F761" s="402">
        <v>2</v>
      </c>
      <c r="G761" s="411">
        <v>111</v>
      </c>
      <c r="H761" s="411">
        <f t="shared" si="45"/>
        <v>222</v>
      </c>
      <c r="I761" s="411"/>
      <c r="J761" s="411"/>
      <c r="K761" s="302"/>
    </row>
    <row r="762" spans="1:11" s="53" customFormat="1" ht="21" customHeight="1">
      <c r="A762" s="50" t="s">
        <v>372</v>
      </c>
      <c r="B762" s="50"/>
      <c r="C762" s="50"/>
      <c r="D762" s="50" t="s">
        <v>276</v>
      </c>
      <c r="E762" s="207"/>
      <c r="F762" s="49">
        <f>SUM(F763)</f>
        <v>60</v>
      </c>
      <c r="G762" s="49">
        <f>SUM(G765+G774)</f>
        <v>512</v>
      </c>
      <c r="H762" s="49">
        <f>SUM(H765+H774)</f>
        <v>2000</v>
      </c>
      <c r="I762" s="49"/>
      <c r="J762" s="49"/>
      <c r="K762" s="305"/>
    </row>
    <row r="763" spans="1:11" s="53" customFormat="1" ht="21" customHeight="1">
      <c r="A763" s="50"/>
      <c r="B763" s="50"/>
      <c r="C763" s="50"/>
      <c r="D763" s="50" t="s">
        <v>626</v>
      </c>
      <c r="E763" s="207"/>
      <c r="F763" s="49">
        <f>SUM(F765,F775)</f>
        <v>60</v>
      </c>
      <c r="G763" s="49">
        <f>SUM(G765)</f>
        <v>61</v>
      </c>
      <c r="H763" s="49">
        <f>SUM(H765)</f>
        <v>200</v>
      </c>
      <c r="I763" s="49"/>
      <c r="J763" s="49"/>
      <c r="K763" s="305"/>
    </row>
    <row r="764" spans="1:11" s="53" customFormat="1" ht="21" customHeight="1">
      <c r="A764" s="50"/>
      <c r="B764" s="50"/>
      <c r="C764" s="50"/>
      <c r="D764" s="50" t="s">
        <v>289</v>
      </c>
      <c r="E764" s="207"/>
      <c r="F764" s="48"/>
      <c r="G764" s="49">
        <f>SUM(G774)</f>
        <v>451</v>
      </c>
      <c r="H764" s="49">
        <f>SUM(H774)</f>
        <v>1800</v>
      </c>
      <c r="I764" s="49"/>
      <c r="J764" s="49"/>
      <c r="K764" s="305"/>
    </row>
    <row r="765" spans="1:11" s="272" customFormat="1" ht="21" customHeight="1">
      <c r="A765" s="282" t="s">
        <v>2805</v>
      </c>
      <c r="B765" s="283"/>
      <c r="C765" s="284"/>
      <c r="D765" s="284" t="s">
        <v>626</v>
      </c>
      <c r="E765" s="285"/>
      <c r="F765" s="286">
        <f>SUM(F766:F773)</f>
        <v>30</v>
      </c>
      <c r="G765" s="287">
        <f>SUM(G766:G773)</f>
        <v>61</v>
      </c>
      <c r="H765" s="287">
        <f>SUM(H766:H773)</f>
        <v>200</v>
      </c>
      <c r="I765" s="287"/>
      <c r="J765" s="287"/>
      <c r="K765" s="304"/>
    </row>
    <row r="766" spans="1:11" s="170" customFormat="1" ht="21" customHeight="1">
      <c r="A766" s="403"/>
      <c r="B766" s="402" t="s">
        <v>1295</v>
      </c>
      <c r="C766" s="403" t="s">
        <v>1294</v>
      </c>
      <c r="D766" s="403" t="s">
        <v>626</v>
      </c>
      <c r="E766" s="402" t="s">
        <v>3021</v>
      </c>
      <c r="F766" s="402">
        <v>2</v>
      </c>
      <c r="G766" s="411">
        <v>22</v>
      </c>
      <c r="H766" s="411">
        <f aca="true" t="shared" si="46" ref="H766:H773">SUM(F766*G766)</f>
        <v>44</v>
      </c>
      <c r="I766" s="384" t="s">
        <v>3454</v>
      </c>
      <c r="J766" s="411"/>
      <c r="K766" s="302">
        <v>2.1</v>
      </c>
    </row>
    <row r="767" spans="1:11" s="170" customFormat="1" ht="21" customHeight="1">
      <c r="A767" s="403"/>
      <c r="B767" s="402" t="s">
        <v>1871</v>
      </c>
      <c r="C767" s="403" t="s">
        <v>1870</v>
      </c>
      <c r="D767" s="403" t="s">
        <v>626</v>
      </c>
      <c r="E767" s="402" t="s">
        <v>2960</v>
      </c>
      <c r="F767" s="402">
        <v>4</v>
      </c>
      <c r="G767" s="411">
        <v>22</v>
      </c>
      <c r="H767" s="411">
        <f t="shared" si="46"/>
        <v>88</v>
      </c>
      <c r="I767" s="384" t="s">
        <v>3454</v>
      </c>
      <c r="J767" s="411"/>
      <c r="K767" s="302">
        <v>2.1</v>
      </c>
    </row>
    <row r="768" spans="1:11" s="170" customFormat="1" ht="21" customHeight="1">
      <c r="A768" s="403"/>
      <c r="B768" s="402" t="s">
        <v>1867</v>
      </c>
      <c r="C768" s="403" t="s">
        <v>1866</v>
      </c>
      <c r="D768" s="403" t="s">
        <v>626</v>
      </c>
      <c r="E768" s="402" t="s">
        <v>2883</v>
      </c>
      <c r="F768" s="402">
        <v>4</v>
      </c>
      <c r="G768" s="411">
        <v>1</v>
      </c>
      <c r="H768" s="411">
        <f t="shared" si="46"/>
        <v>4</v>
      </c>
      <c r="I768" s="384" t="s">
        <v>3460</v>
      </c>
      <c r="J768" s="411"/>
      <c r="K768" s="302" t="s">
        <v>2824</v>
      </c>
    </row>
    <row r="769" spans="1:11" s="170" customFormat="1" ht="21" customHeight="1">
      <c r="A769" s="403"/>
      <c r="B769" s="402" t="s">
        <v>3766</v>
      </c>
      <c r="C769" s="403" t="s">
        <v>3765</v>
      </c>
      <c r="D769" s="403" t="s">
        <v>626</v>
      </c>
      <c r="E769" s="402" t="s">
        <v>2883</v>
      </c>
      <c r="F769" s="402">
        <v>4</v>
      </c>
      <c r="G769" s="411">
        <v>5</v>
      </c>
      <c r="H769" s="411">
        <f t="shared" si="46"/>
        <v>20</v>
      </c>
      <c r="I769" s="384" t="s">
        <v>3460</v>
      </c>
      <c r="J769" s="411"/>
      <c r="K769" s="302" t="s">
        <v>2825</v>
      </c>
    </row>
    <row r="770" spans="1:11" s="170" customFormat="1" ht="21" customHeight="1">
      <c r="A770" s="403"/>
      <c r="B770" s="402" t="s">
        <v>2559</v>
      </c>
      <c r="C770" s="403" t="s">
        <v>2560</v>
      </c>
      <c r="D770" s="403" t="s">
        <v>626</v>
      </c>
      <c r="E770" s="402" t="s">
        <v>3132</v>
      </c>
      <c r="F770" s="402">
        <v>4</v>
      </c>
      <c r="G770" s="411">
        <v>2</v>
      </c>
      <c r="H770" s="411">
        <f t="shared" si="46"/>
        <v>8</v>
      </c>
      <c r="I770" s="384" t="s">
        <v>3461</v>
      </c>
      <c r="J770" s="411"/>
      <c r="K770" s="302" t="s">
        <v>2825</v>
      </c>
    </row>
    <row r="771" spans="1:11" s="170" customFormat="1" ht="21" customHeight="1">
      <c r="A771" s="403"/>
      <c r="B771" s="402" t="s">
        <v>2396</v>
      </c>
      <c r="C771" s="403" t="s">
        <v>2395</v>
      </c>
      <c r="D771" s="403" t="s">
        <v>626</v>
      </c>
      <c r="E771" s="402" t="s">
        <v>3363</v>
      </c>
      <c r="F771" s="402">
        <v>4</v>
      </c>
      <c r="G771" s="411">
        <v>2</v>
      </c>
      <c r="H771" s="411">
        <f t="shared" si="46"/>
        <v>8</v>
      </c>
      <c r="I771" s="384" t="s">
        <v>3461</v>
      </c>
      <c r="J771" s="411"/>
      <c r="K771" s="302" t="s">
        <v>2825</v>
      </c>
    </row>
    <row r="772" spans="1:11" s="170" customFormat="1" ht="21" customHeight="1">
      <c r="A772" s="403"/>
      <c r="B772" s="402" t="s">
        <v>2756</v>
      </c>
      <c r="C772" s="403" t="s">
        <v>2755</v>
      </c>
      <c r="D772" s="403" t="s">
        <v>626</v>
      </c>
      <c r="E772" s="402" t="s">
        <v>2883</v>
      </c>
      <c r="F772" s="402">
        <v>4</v>
      </c>
      <c r="G772" s="411">
        <v>1</v>
      </c>
      <c r="H772" s="411">
        <f t="shared" si="46"/>
        <v>4</v>
      </c>
      <c r="I772" s="384" t="s">
        <v>3461</v>
      </c>
      <c r="J772" s="411"/>
      <c r="K772" s="302" t="s">
        <v>2824</v>
      </c>
    </row>
    <row r="773" spans="1:11" s="170" customFormat="1" ht="21" customHeight="1">
      <c r="A773" s="204"/>
      <c r="B773" s="202" t="s">
        <v>2751</v>
      </c>
      <c r="C773" s="203" t="s">
        <v>2750</v>
      </c>
      <c r="D773" s="203" t="s">
        <v>626</v>
      </c>
      <c r="E773" s="202">
        <v>1</v>
      </c>
      <c r="F773" s="202">
        <f>SUM(E773*4)</f>
        <v>4</v>
      </c>
      <c r="G773" s="213">
        <v>6</v>
      </c>
      <c r="H773" s="213">
        <f t="shared" si="46"/>
        <v>24</v>
      </c>
      <c r="I773" s="384" t="s">
        <v>3453</v>
      </c>
      <c r="J773" s="213"/>
      <c r="K773" s="302"/>
    </row>
    <row r="774" spans="1:11" s="170" customFormat="1" ht="21" customHeight="1">
      <c r="A774" s="282" t="s">
        <v>2807</v>
      </c>
      <c r="B774" s="202"/>
      <c r="C774" s="203"/>
      <c r="D774" s="284" t="s">
        <v>276</v>
      </c>
      <c r="E774" s="202"/>
      <c r="F774" s="286">
        <f>SUM(F775)</f>
        <v>30</v>
      </c>
      <c r="G774" s="287">
        <f>SUM(G777:G784)</f>
        <v>451</v>
      </c>
      <c r="H774" s="287">
        <f>SUM(H777:H784)</f>
        <v>1800</v>
      </c>
      <c r="I774" s="287"/>
      <c r="J774" s="287"/>
      <c r="K774" s="302"/>
    </row>
    <row r="775" spans="1:11" s="170" customFormat="1" ht="21" customHeight="1">
      <c r="A775" s="204"/>
      <c r="B775" s="202"/>
      <c r="C775" s="203"/>
      <c r="D775" s="284" t="s">
        <v>626</v>
      </c>
      <c r="E775" s="202"/>
      <c r="F775" s="286">
        <f>SUM(F777:F784)</f>
        <v>30</v>
      </c>
      <c r="G775" s="287"/>
      <c r="H775" s="287"/>
      <c r="I775" s="287"/>
      <c r="J775" s="287"/>
      <c r="K775" s="302"/>
    </row>
    <row r="776" spans="1:11" s="170" customFormat="1" ht="21" customHeight="1">
      <c r="A776" s="204"/>
      <c r="B776" s="202"/>
      <c r="C776" s="203"/>
      <c r="D776" s="284" t="s">
        <v>289</v>
      </c>
      <c r="E776" s="202"/>
      <c r="F776" s="286"/>
      <c r="G776" s="287">
        <f>SUM(G777:G784)</f>
        <v>451</v>
      </c>
      <c r="H776" s="287">
        <f>SUM(H777:H784)</f>
        <v>1800</v>
      </c>
      <c r="I776" s="287"/>
      <c r="J776" s="287"/>
      <c r="K776" s="302"/>
    </row>
    <row r="777" spans="1:11" s="170" customFormat="1" ht="21" customHeight="1">
      <c r="A777" s="403"/>
      <c r="B777" s="402" t="s">
        <v>543</v>
      </c>
      <c r="C777" s="403" t="s">
        <v>542</v>
      </c>
      <c r="D777" s="403" t="s">
        <v>289</v>
      </c>
      <c r="E777" s="402" t="s">
        <v>2883</v>
      </c>
      <c r="F777" s="402">
        <v>4</v>
      </c>
      <c r="G777" s="411">
        <v>37</v>
      </c>
      <c r="H777" s="411">
        <f aca="true" t="shared" si="47" ref="H777:H784">SUM(F777*G777)</f>
        <v>148</v>
      </c>
      <c r="I777" s="384" t="s">
        <v>3106</v>
      </c>
      <c r="J777" s="411"/>
      <c r="K777" s="302"/>
    </row>
    <row r="778" spans="1:11" s="170" customFormat="1" ht="21" customHeight="1">
      <c r="A778" s="403"/>
      <c r="B778" s="402" t="s">
        <v>545</v>
      </c>
      <c r="C778" s="403" t="s">
        <v>544</v>
      </c>
      <c r="D778" s="403" t="s">
        <v>289</v>
      </c>
      <c r="E778" s="402" t="s">
        <v>2887</v>
      </c>
      <c r="F778" s="402">
        <v>2</v>
      </c>
      <c r="G778" s="411">
        <v>2</v>
      </c>
      <c r="H778" s="411">
        <f t="shared" si="47"/>
        <v>4</v>
      </c>
      <c r="I778" s="384" t="s">
        <v>3106</v>
      </c>
      <c r="J778" s="411"/>
      <c r="K778" s="302"/>
    </row>
    <row r="779" spans="1:11" s="170" customFormat="1" ht="21" customHeight="1">
      <c r="A779" s="403"/>
      <c r="B779" s="402" t="s">
        <v>547</v>
      </c>
      <c r="C779" s="403" t="s">
        <v>546</v>
      </c>
      <c r="D779" s="403" t="s">
        <v>289</v>
      </c>
      <c r="E779" s="402" t="s">
        <v>3132</v>
      </c>
      <c r="F779" s="402">
        <v>4</v>
      </c>
      <c r="G779" s="411">
        <v>11</v>
      </c>
      <c r="H779" s="411">
        <f t="shared" si="47"/>
        <v>44</v>
      </c>
      <c r="I779" s="384" t="s">
        <v>3106</v>
      </c>
      <c r="J779" s="411"/>
      <c r="K779" s="302"/>
    </row>
    <row r="780" spans="1:11" s="170" customFormat="1" ht="21" customHeight="1">
      <c r="A780" s="403"/>
      <c r="B780" s="402" t="s">
        <v>547</v>
      </c>
      <c r="C780" s="403" t="s">
        <v>546</v>
      </c>
      <c r="D780" s="403" t="s">
        <v>289</v>
      </c>
      <c r="E780" s="402" t="s">
        <v>3149</v>
      </c>
      <c r="F780" s="402">
        <v>4</v>
      </c>
      <c r="G780" s="411">
        <v>155</v>
      </c>
      <c r="H780" s="411">
        <f t="shared" si="47"/>
        <v>620</v>
      </c>
      <c r="I780" s="384" t="s">
        <v>3106</v>
      </c>
      <c r="J780" s="411"/>
      <c r="K780" s="302"/>
    </row>
    <row r="781" spans="1:11" s="121" customFormat="1" ht="21" customHeight="1">
      <c r="A781" s="403"/>
      <c r="B781" s="402" t="s">
        <v>2754</v>
      </c>
      <c r="C781" s="403" t="s">
        <v>542</v>
      </c>
      <c r="D781" s="403" t="s">
        <v>289</v>
      </c>
      <c r="E781" s="402" t="s">
        <v>2883</v>
      </c>
      <c r="F781" s="402">
        <v>4</v>
      </c>
      <c r="G781" s="411">
        <v>81</v>
      </c>
      <c r="H781" s="411">
        <f t="shared" si="47"/>
        <v>324</v>
      </c>
      <c r="I781" s="384" t="s">
        <v>3106</v>
      </c>
      <c r="J781" s="411"/>
      <c r="K781" s="301"/>
    </row>
    <row r="782" spans="1:11" s="194" customFormat="1" ht="21" customHeight="1">
      <c r="A782" s="403"/>
      <c r="B782" s="402" t="s">
        <v>2778</v>
      </c>
      <c r="C782" s="403" t="s">
        <v>2777</v>
      </c>
      <c r="D782" s="403" t="s">
        <v>289</v>
      </c>
      <c r="E782" s="402" t="s">
        <v>3369</v>
      </c>
      <c r="F782" s="402">
        <v>4</v>
      </c>
      <c r="G782" s="411">
        <v>77</v>
      </c>
      <c r="H782" s="411">
        <f t="shared" si="47"/>
        <v>308</v>
      </c>
      <c r="I782" s="384" t="s">
        <v>3106</v>
      </c>
      <c r="J782" s="411"/>
      <c r="K782" s="309"/>
    </row>
    <row r="783" spans="1:11" s="194" customFormat="1" ht="21" customHeight="1">
      <c r="A783" s="403"/>
      <c r="B783" s="402" t="s">
        <v>3768</v>
      </c>
      <c r="C783" s="403" t="s">
        <v>542</v>
      </c>
      <c r="D783" s="403" t="s">
        <v>289</v>
      </c>
      <c r="E783" s="402" t="s">
        <v>2960</v>
      </c>
      <c r="F783" s="402">
        <v>4</v>
      </c>
      <c r="G783" s="411">
        <v>42</v>
      </c>
      <c r="H783" s="411">
        <f t="shared" si="47"/>
        <v>168</v>
      </c>
      <c r="I783" s="384" t="s">
        <v>3106</v>
      </c>
      <c r="J783" s="411"/>
      <c r="K783" s="309"/>
    </row>
    <row r="784" spans="1:11" s="194" customFormat="1" ht="21" customHeight="1">
      <c r="A784" s="403"/>
      <c r="B784" s="402" t="s">
        <v>3767</v>
      </c>
      <c r="C784" s="403" t="s">
        <v>544</v>
      </c>
      <c r="D784" s="403" t="s">
        <v>289</v>
      </c>
      <c r="E784" s="402" t="s">
        <v>3066</v>
      </c>
      <c r="F784" s="402">
        <v>4</v>
      </c>
      <c r="G784" s="411">
        <v>46</v>
      </c>
      <c r="H784" s="411">
        <f t="shared" si="47"/>
        <v>184</v>
      </c>
      <c r="I784" s="384" t="s">
        <v>3106</v>
      </c>
      <c r="J784" s="411"/>
      <c r="K784" s="309"/>
    </row>
    <row r="785" spans="1:11" s="53" customFormat="1" ht="21" customHeight="1">
      <c r="A785" s="40" t="s">
        <v>613</v>
      </c>
      <c r="B785" s="40"/>
      <c r="C785" s="40"/>
      <c r="D785" s="40" t="s">
        <v>276</v>
      </c>
      <c r="E785" s="40"/>
      <c r="F785" s="52">
        <f>SUM(F786)</f>
        <v>420</v>
      </c>
      <c r="G785" s="52">
        <f aca="true" t="shared" si="48" ref="G785:H787">SUM(G788,G805,G843,G863,G879,G899,G918)</f>
        <v>2986</v>
      </c>
      <c r="H785" s="52">
        <f t="shared" si="48"/>
        <v>10166</v>
      </c>
      <c r="I785" s="52"/>
      <c r="J785" s="52"/>
      <c r="K785" s="305"/>
    </row>
    <row r="786" spans="1:11" s="53" customFormat="1" ht="21" customHeight="1">
      <c r="A786" s="40"/>
      <c r="B786" s="40"/>
      <c r="C786" s="40"/>
      <c r="D786" s="40" t="s">
        <v>613</v>
      </c>
      <c r="E786" s="40"/>
      <c r="F786" s="52">
        <f>SUM(F789,F806,F844,F864,F880,F900,F919)</f>
        <v>420</v>
      </c>
      <c r="G786" s="52">
        <f t="shared" si="48"/>
        <v>2879</v>
      </c>
      <c r="H786" s="52">
        <f t="shared" si="48"/>
        <v>9740</v>
      </c>
      <c r="I786" s="52"/>
      <c r="J786" s="52"/>
      <c r="K786" s="305"/>
    </row>
    <row r="787" spans="1:11" s="53" customFormat="1" ht="21" customHeight="1">
      <c r="A787" s="41"/>
      <c r="B787" s="41"/>
      <c r="C787" s="41"/>
      <c r="D787" s="41" t="s">
        <v>289</v>
      </c>
      <c r="E787" s="41"/>
      <c r="F787" s="54"/>
      <c r="G787" s="55">
        <f t="shared" si="48"/>
        <v>107</v>
      </c>
      <c r="H787" s="55">
        <f t="shared" si="48"/>
        <v>426</v>
      </c>
      <c r="I787" s="55"/>
      <c r="J787" s="55"/>
      <c r="K787" s="305"/>
    </row>
    <row r="788" spans="1:11" s="53" customFormat="1" ht="21" customHeight="1">
      <c r="A788" s="50" t="s">
        <v>373</v>
      </c>
      <c r="B788" s="50"/>
      <c r="C788" s="50"/>
      <c r="D788" s="50" t="s">
        <v>276</v>
      </c>
      <c r="E788" s="207"/>
      <c r="F788" s="49">
        <f>SUM(F789)</f>
        <v>50</v>
      </c>
      <c r="G788" s="49">
        <f>SUM(G789:G790)</f>
        <v>599</v>
      </c>
      <c r="H788" s="49">
        <f>SUM(H789:H790)</f>
        <v>2020</v>
      </c>
      <c r="I788" s="49"/>
      <c r="J788" s="49"/>
      <c r="K788" s="305"/>
    </row>
    <row r="789" spans="1:11" s="53" customFormat="1" ht="21" customHeight="1">
      <c r="A789" s="50"/>
      <c r="B789" s="50"/>
      <c r="C789" s="50"/>
      <c r="D789" s="50" t="s">
        <v>613</v>
      </c>
      <c r="E789" s="207"/>
      <c r="F789" s="49">
        <f>SUM(F791:F804)</f>
        <v>50</v>
      </c>
      <c r="G789" s="49">
        <f>SUM(G791:G804)</f>
        <v>599</v>
      </c>
      <c r="H789" s="49">
        <f>SUM(H791:H804)</f>
        <v>2020</v>
      </c>
      <c r="I789" s="49"/>
      <c r="J789" s="49"/>
      <c r="K789" s="305"/>
    </row>
    <row r="790" spans="1:11" s="53" customFormat="1" ht="21" customHeight="1">
      <c r="A790" s="50"/>
      <c r="B790" s="50"/>
      <c r="C790" s="50"/>
      <c r="D790" s="50" t="s">
        <v>289</v>
      </c>
      <c r="E790" s="207"/>
      <c r="F790" s="48"/>
      <c r="G790" s="49" t="s">
        <v>320</v>
      </c>
      <c r="H790" s="49" t="s">
        <v>320</v>
      </c>
      <c r="I790" s="49"/>
      <c r="J790" s="49"/>
      <c r="K790" s="305"/>
    </row>
    <row r="791" spans="1:11" s="170" customFormat="1" ht="21" customHeight="1">
      <c r="A791" s="403"/>
      <c r="B791" s="402" t="s">
        <v>27</v>
      </c>
      <c r="C791" s="403" t="s">
        <v>26</v>
      </c>
      <c r="D791" s="403" t="s">
        <v>613</v>
      </c>
      <c r="E791" s="402" t="s">
        <v>2883</v>
      </c>
      <c r="F791" s="402">
        <v>4</v>
      </c>
      <c r="G791" s="411">
        <v>23</v>
      </c>
      <c r="H791" s="411">
        <f aca="true" t="shared" si="49" ref="H791:H804">SUM(F791*G791)</f>
        <v>92</v>
      </c>
      <c r="I791" s="386" t="s">
        <v>3462</v>
      </c>
      <c r="J791" s="411"/>
      <c r="K791" s="302"/>
    </row>
    <row r="792" spans="1:11" s="170" customFormat="1" ht="21" customHeight="1">
      <c r="A792" s="403"/>
      <c r="B792" s="402" t="s">
        <v>102</v>
      </c>
      <c r="C792" s="403" t="s">
        <v>103</v>
      </c>
      <c r="D792" s="403" t="s">
        <v>613</v>
      </c>
      <c r="E792" s="402" t="s">
        <v>2883</v>
      </c>
      <c r="F792" s="402">
        <v>4</v>
      </c>
      <c r="G792" s="411">
        <v>7</v>
      </c>
      <c r="H792" s="411">
        <f t="shared" si="49"/>
        <v>28</v>
      </c>
      <c r="I792" s="386" t="s">
        <v>3462</v>
      </c>
      <c r="J792" s="411"/>
      <c r="K792" s="302"/>
    </row>
    <row r="793" spans="1:11" s="170" customFormat="1" ht="21" customHeight="1">
      <c r="A793" s="403"/>
      <c r="B793" s="402" t="s">
        <v>19</v>
      </c>
      <c r="C793" s="403" t="s">
        <v>18</v>
      </c>
      <c r="D793" s="403" t="s">
        <v>613</v>
      </c>
      <c r="E793" s="402" t="s">
        <v>2883</v>
      </c>
      <c r="F793" s="402">
        <v>4</v>
      </c>
      <c r="G793" s="411">
        <v>15</v>
      </c>
      <c r="H793" s="411">
        <f t="shared" si="49"/>
        <v>60</v>
      </c>
      <c r="I793" s="386" t="s">
        <v>3462</v>
      </c>
      <c r="J793" s="411"/>
      <c r="K793" s="302"/>
    </row>
    <row r="794" spans="1:11" s="170" customFormat="1" ht="21" customHeight="1">
      <c r="A794" s="403"/>
      <c r="B794" s="402" t="s">
        <v>53</v>
      </c>
      <c r="C794" s="403" t="s">
        <v>625</v>
      </c>
      <c r="D794" s="403" t="s">
        <v>613</v>
      </c>
      <c r="E794" s="402" t="s">
        <v>2884</v>
      </c>
      <c r="F794" s="402">
        <v>2</v>
      </c>
      <c r="G794" s="411">
        <v>62</v>
      </c>
      <c r="H794" s="411">
        <f t="shared" si="49"/>
        <v>124</v>
      </c>
      <c r="I794" s="386" t="s">
        <v>3422</v>
      </c>
      <c r="J794" s="411"/>
      <c r="K794" s="302"/>
    </row>
    <row r="795" spans="1:11" s="170" customFormat="1" ht="21" customHeight="1">
      <c r="A795" s="403"/>
      <c r="B795" s="402" t="s">
        <v>561</v>
      </c>
      <c r="C795" s="403" t="s">
        <v>560</v>
      </c>
      <c r="D795" s="403" t="s">
        <v>613</v>
      </c>
      <c r="E795" s="402" t="s">
        <v>2883</v>
      </c>
      <c r="F795" s="402">
        <v>4</v>
      </c>
      <c r="G795" s="411">
        <v>74</v>
      </c>
      <c r="H795" s="411">
        <f t="shared" si="49"/>
        <v>296</v>
      </c>
      <c r="I795" s="386" t="s">
        <v>3462</v>
      </c>
      <c r="J795" s="411"/>
      <c r="K795" s="302"/>
    </row>
    <row r="796" spans="1:11" s="170" customFormat="1" ht="21" customHeight="1">
      <c r="A796" s="403"/>
      <c r="B796" s="402" t="s">
        <v>164</v>
      </c>
      <c r="C796" s="403" t="s">
        <v>163</v>
      </c>
      <c r="D796" s="403" t="s">
        <v>613</v>
      </c>
      <c r="E796" s="402" t="s">
        <v>2887</v>
      </c>
      <c r="F796" s="402">
        <v>2</v>
      </c>
      <c r="G796" s="411">
        <v>68</v>
      </c>
      <c r="H796" s="411">
        <f t="shared" si="49"/>
        <v>136</v>
      </c>
      <c r="I796" s="386" t="s">
        <v>3462</v>
      </c>
      <c r="J796" s="411"/>
      <c r="K796" s="302"/>
    </row>
    <row r="797" spans="1:11" s="170" customFormat="1" ht="21" customHeight="1">
      <c r="A797" s="403"/>
      <c r="B797" s="402" t="s">
        <v>3660</v>
      </c>
      <c r="C797" s="403" t="s">
        <v>3659</v>
      </c>
      <c r="D797" s="403" t="s">
        <v>613</v>
      </c>
      <c r="E797" s="402" t="s">
        <v>2883</v>
      </c>
      <c r="F797" s="402">
        <v>4</v>
      </c>
      <c r="G797" s="411">
        <v>36</v>
      </c>
      <c r="H797" s="411">
        <f t="shared" si="49"/>
        <v>144</v>
      </c>
      <c r="I797" s="386" t="s">
        <v>3882</v>
      </c>
      <c r="J797" s="411"/>
      <c r="K797" s="302"/>
    </row>
    <row r="798" spans="1:11" s="170" customFormat="1" ht="21" customHeight="1">
      <c r="A798" s="403"/>
      <c r="B798" s="402" t="s">
        <v>842</v>
      </c>
      <c r="C798" s="403" t="s">
        <v>841</v>
      </c>
      <c r="D798" s="403" t="s">
        <v>613</v>
      </c>
      <c r="E798" s="402" t="s">
        <v>2883</v>
      </c>
      <c r="F798" s="402">
        <v>4</v>
      </c>
      <c r="G798" s="411">
        <v>61</v>
      </c>
      <c r="H798" s="411">
        <f t="shared" si="49"/>
        <v>244</v>
      </c>
      <c r="I798" s="386" t="s">
        <v>3883</v>
      </c>
      <c r="J798" s="411"/>
      <c r="K798" s="302"/>
    </row>
    <row r="799" spans="1:11" s="170" customFormat="1" ht="21" customHeight="1">
      <c r="A799" s="403"/>
      <c r="B799" s="402" t="s">
        <v>562</v>
      </c>
      <c r="C799" s="403" t="s">
        <v>42</v>
      </c>
      <c r="D799" s="403" t="s">
        <v>613</v>
      </c>
      <c r="E799" s="402" t="s">
        <v>2883</v>
      </c>
      <c r="F799" s="402">
        <v>4</v>
      </c>
      <c r="G799" s="411">
        <v>38</v>
      </c>
      <c r="H799" s="411">
        <f t="shared" si="49"/>
        <v>152</v>
      </c>
      <c r="I799" s="386" t="s">
        <v>3107</v>
      </c>
      <c r="J799" s="411"/>
      <c r="K799" s="302"/>
    </row>
    <row r="800" spans="1:11" s="170" customFormat="1" ht="21" customHeight="1">
      <c r="A800" s="403"/>
      <c r="B800" s="402" t="s">
        <v>3658</v>
      </c>
      <c r="C800" s="403" t="s">
        <v>3657</v>
      </c>
      <c r="D800" s="403" t="s">
        <v>613</v>
      </c>
      <c r="E800" s="402" t="s">
        <v>2883</v>
      </c>
      <c r="F800" s="402">
        <v>4</v>
      </c>
      <c r="G800" s="411">
        <v>9</v>
      </c>
      <c r="H800" s="411">
        <f t="shared" si="49"/>
        <v>36</v>
      </c>
      <c r="I800" s="386" t="s">
        <v>3884</v>
      </c>
      <c r="J800" s="411"/>
      <c r="K800" s="302"/>
    </row>
    <row r="801" spans="1:11" s="170" customFormat="1" ht="21" customHeight="1">
      <c r="A801" s="403"/>
      <c r="B801" s="402" t="s">
        <v>1900</v>
      </c>
      <c r="C801" s="403" t="s">
        <v>1899</v>
      </c>
      <c r="D801" s="403" t="s">
        <v>613</v>
      </c>
      <c r="E801" s="402" t="s">
        <v>2883</v>
      </c>
      <c r="F801" s="402">
        <v>4</v>
      </c>
      <c r="G801" s="411">
        <v>48</v>
      </c>
      <c r="H801" s="411">
        <f t="shared" si="49"/>
        <v>192</v>
      </c>
      <c r="I801" s="386" t="s">
        <v>3462</v>
      </c>
      <c r="J801" s="411"/>
      <c r="K801" s="302"/>
    </row>
    <row r="802" spans="1:11" s="170" customFormat="1" ht="21" customHeight="1">
      <c r="A802" s="403"/>
      <c r="B802" s="402" t="s">
        <v>56</v>
      </c>
      <c r="C802" s="403" t="s">
        <v>57</v>
      </c>
      <c r="D802" s="403" t="s">
        <v>613</v>
      </c>
      <c r="E802" s="402" t="s">
        <v>3244</v>
      </c>
      <c r="F802" s="402">
        <v>2</v>
      </c>
      <c r="G802" s="411">
        <v>58</v>
      </c>
      <c r="H802" s="411">
        <f t="shared" si="49"/>
        <v>116</v>
      </c>
      <c r="I802" s="386" t="s">
        <v>3462</v>
      </c>
      <c r="J802" s="411"/>
      <c r="K802" s="302"/>
    </row>
    <row r="803" spans="1:11" s="170" customFormat="1" ht="21" customHeight="1">
      <c r="A803" s="403"/>
      <c r="B803" s="402" t="s">
        <v>3656</v>
      </c>
      <c r="C803" s="403" t="s">
        <v>26</v>
      </c>
      <c r="D803" s="403" t="s">
        <v>613</v>
      </c>
      <c r="E803" s="402" t="s">
        <v>2883</v>
      </c>
      <c r="F803" s="402">
        <v>4</v>
      </c>
      <c r="G803" s="411">
        <v>50</v>
      </c>
      <c r="H803" s="411">
        <f t="shared" si="49"/>
        <v>200</v>
      </c>
      <c r="I803" s="386" t="s">
        <v>3462</v>
      </c>
      <c r="J803" s="411"/>
      <c r="K803" s="302"/>
    </row>
    <row r="804" spans="1:11" s="170" customFormat="1" ht="21" customHeight="1">
      <c r="A804" s="403"/>
      <c r="B804" s="402" t="s">
        <v>3655</v>
      </c>
      <c r="C804" s="403" t="s">
        <v>929</v>
      </c>
      <c r="D804" s="403" t="s">
        <v>613</v>
      </c>
      <c r="E804" s="402" t="s">
        <v>2883</v>
      </c>
      <c r="F804" s="402">
        <v>4</v>
      </c>
      <c r="G804" s="411">
        <v>50</v>
      </c>
      <c r="H804" s="411">
        <f t="shared" si="49"/>
        <v>200</v>
      </c>
      <c r="I804" s="386" t="s">
        <v>3462</v>
      </c>
      <c r="J804" s="411"/>
      <c r="K804" s="302"/>
    </row>
    <row r="805" spans="1:11" s="53" customFormat="1" ht="21" customHeight="1">
      <c r="A805" s="50" t="s">
        <v>374</v>
      </c>
      <c r="B805" s="50"/>
      <c r="C805" s="50"/>
      <c r="D805" s="50" t="s">
        <v>276</v>
      </c>
      <c r="E805" s="207"/>
      <c r="F805" s="49">
        <f>SUM(F806)</f>
        <v>104</v>
      </c>
      <c r="G805" s="49">
        <f>SUM(G806:G807)</f>
        <v>814</v>
      </c>
      <c r="H805" s="49">
        <f>SUM(H806:H807)</f>
        <v>2942</v>
      </c>
      <c r="I805" s="49"/>
      <c r="J805" s="49"/>
      <c r="K805" s="305"/>
    </row>
    <row r="806" spans="1:11" s="53" customFormat="1" ht="21" customHeight="1">
      <c r="A806" s="50"/>
      <c r="B806" s="50"/>
      <c r="C806" s="50"/>
      <c r="D806" s="50" t="s">
        <v>613</v>
      </c>
      <c r="E806" s="207"/>
      <c r="F806" s="49">
        <f>SUM(F808:F828,F831,F834,F837,F840:F842)</f>
        <v>104</v>
      </c>
      <c r="G806" s="49">
        <f>SUM(G808:G827,G829,G832,G835,G838,G840:G842)</f>
        <v>810</v>
      </c>
      <c r="H806" s="49">
        <f>SUM(H808:H827,H829,H832,H835,H838,H840:H842)</f>
        <v>2928</v>
      </c>
      <c r="I806" s="49"/>
      <c r="J806" s="49"/>
      <c r="K806" s="305"/>
    </row>
    <row r="807" spans="1:11" s="53" customFormat="1" ht="21" customHeight="1">
      <c r="A807" s="50"/>
      <c r="B807" s="50"/>
      <c r="C807" s="50"/>
      <c r="D807" s="50" t="s">
        <v>289</v>
      </c>
      <c r="E807" s="207"/>
      <c r="F807" s="48"/>
      <c r="G807" s="49">
        <f>SUM(G830,G833,G836,G839)</f>
        <v>4</v>
      </c>
      <c r="H807" s="49">
        <f>SUM(H830,H833,H836,H839)</f>
        <v>14</v>
      </c>
      <c r="I807" s="49"/>
      <c r="J807" s="49"/>
      <c r="K807" s="305"/>
    </row>
    <row r="808" spans="1:11" s="170" customFormat="1" ht="21" customHeight="1">
      <c r="A808" s="403"/>
      <c r="B808" s="402" t="s">
        <v>940</v>
      </c>
      <c r="C808" s="403" t="s">
        <v>47</v>
      </c>
      <c r="D808" s="403" t="s">
        <v>613</v>
      </c>
      <c r="E808" s="402" t="s">
        <v>2883</v>
      </c>
      <c r="F808" s="402">
        <v>4</v>
      </c>
      <c r="G808" s="411">
        <v>1</v>
      </c>
      <c r="H808" s="411">
        <f aca="true" t="shared" si="50" ref="H808:H842">SUM(F808*G808)</f>
        <v>4</v>
      </c>
      <c r="I808" s="386" t="s">
        <v>3106</v>
      </c>
      <c r="J808" s="411"/>
      <c r="K808" s="302"/>
    </row>
    <row r="809" spans="1:11" s="170" customFormat="1" ht="21" customHeight="1">
      <c r="A809" s="403"/>
      <c r="B809" s="402" t="s">
        <v>1135</v>
      </c>
      <c r="C809" s="403" t="s">
        <v>17</v>
      </c>
      <c r="D809" s="403" t="s">
        <v>613</v>
      </c>
      <c r="E809" s="402" t="s">
        <v>2883</v>
      </c>
      <c r="F809" s="402">
        <v>4</v>
      </c>
      <c r="G809" s="411">
        <v>12</v>
      </c>
      <c r="H809" s="411">
        <f t="shared" si="50"/>
        <v>48</v>
      </c>
      <c r="I809" s="386" t="s">
        <v>3107</v>
      </c>
      <c r="J809" s="411"/>
      <c r="K809" s="302"/>
    </row>
    <row r="810" spans="1:11" s="170" customFormat="1" ht="21" customHeight="1">
      <c r="A810" s="403"/>
      <c r="B810" s="402" t="s">
        <v>1157</v>
      </c>
      <c r="C810" s="403" t="s">
        <v>144</v>
      </c>
      <c r="D810" s="403" t="s">
        <v>613</v>
      </c>
      <c r="E810" s="402" t="s">
        <v>2883</v>
      </c>
      <c r="F810" s="402">
        <v>4</v>
      </c>
      <c r="G810" s="411">
        <v>25</v>
      </c>
      <c r="H810" s="411">
        <f t="shared" si="50"/>
        <v>100</v>
      </c>
      <c r="I810" s="386" t="s">
        <v>3106</v>
      </c>
      <c r="J810" s="411"/>
      <c r="K810" s="302"/>
    </row>
    <row r="811" spans="1:11" s="170" customFormat="1" ht="21" customHeight="1">
      <c r="A811" s="403"/>
      <c r="B811" s="402" t="s">
        <v>1156</v>
      </c>
      <c r="C811" s="403" t="s">
        <v>549</v>
      </c>
      <c r="D811" s="403" t="s">
        <v>613</v>
      </c>
      <c r="E811" s="402" t="s">
        <v>2883</v>
      </c>
      <c r="F811" s="402">
        <v>4</v>
      </c>
      <c r="G811" s="411">
        <v>18</v>
      </c>
      <c r="H811" s="411">
        <f t="shared" si="50"/>
        <v>72</v>
      </c>
      <c r="I811" s="386" t="s">
        <v>3107</v>
      </c>
      <c r="J811" s="411"/>
      <c r="K811" s="302"/>
    </row>
    <row r="812" spans="1:11" s="170" customFormat="1" ht="21" customHeight="1">
      <c r="A812" s="403"/>
      <c r="B812" s="402" t="s">
        <v>1155</v>
      </c>
      <c r="C812" s="403" t="s">
        <v>550</v>
      </c>
      <c r="D812" s="403" t="s">
        <v>613</v>
      </c>
      <c r="E812" s="402" t="s">
        <v>2887</v>
      </c>
      <c r="F812" s="402">
        <v>2</v>
      </c>
      <c r="G812" s="411">
        <v>2</v>
      </c>
      <c r="H812" s="411">
        <f t="shared" si="50"/>
        <v>4</v>
      </c>
      <c r="I812" s="386" t="s">
        <v>3107</v>
      </c>
      <c r="J812" s="411"/>
      <c r="K812" s="302"/>
    </row>
    <row r="813" spans="1:11" s="170" customFormat="1" ht="21" customHeight="1">
      <c r="A813" s="403"/>
      <c r="B813" s="402" t="s">
        <v>937</v>
      </c>
      <c r="C813" s="403" t="s">
        <v>160</v>
      </c>
      <c r="D813" s="403" t="s">
        <v>613</v>
      </c>
      <c r="E813" s="402" t="s">
        <v>2883</v>
      </c>
      <c r="F813" s="402">
        <v>4</v>
      </c>
      <c r="G813" s="411">
        <v>21</v>
      </c>
      <c r="H813" s="411">
        <f t="shared" si="50"/>
        <v>84</v>
      </c>
      <c r="I813" s="386" t="s">
        <v>3107</v>
      </c>
      <c r="J813" s="411"/>
      <c r="K813" s="302"/>
    </row>
    <row r="814" spans="1:11" s="170" customFormat="1" ht="21" customHeight="1">
      <c r="A814" s="403"/>
      <c r="B814" s="402" t="s">
        <v>1874</v>
      </c>
      <c r="C814" s="403" t="s">
        <v>548</v>
      </c>
      <c r="D814" s="403" t="s">
        <v>613</v>
      </c>
      <c r="E814" s="402" t="s">
        <v>3140</v>
      </c>
      <c r="F814" s="402">
        <v>6</v>
      </c>
      <c r="G814" s="411">
        <v>42</v>
      </c>
      <c r="H814" s="411">
        <f t="shared" si="50"/>
        <v>252</v>
      </c>
      <c r="I814" s="386" t="s">
        <v>3107</v>
      </c>
      <c r="J814" s="411"/>
      <c r="K814" s="302"/>
    </row>
    <row r="815" spans="1:11" s="170" customFormat="1" ht="21" customHeight="1">
      <c r="A815" s="403"/>
      <c r="B815" s="402" t="s">
        <v>1134</v>
      </c>
      <c r="C815" s="403" t="s">
        <v>14</v>
      </c>
      <c r="D815" s="403" t="s">
        <v>613</v>
      </c>
      <c r="E815" s="402" t="s">
        <v>2883</v>
      </c>
      <c r="F815" s="402">
        <v>4</v>
      </c>
      <c r="G815" s="411">
        <v>5</v>
      </c>
      <c r="H815" s="411">
        <f t="shared" si="50"/>
        <v>20</v>
      </c>
      <c r="I815" s="386" t="s">
        <v>3107</v>
      </c>
      <c r="J815" s="411"/>
      <c r="K815" s="302"/>
    </row>
    <row r="816" spans="1:11" s="170" customFormat="1" ht="21" customHeight="1">
      <c r="A816" s="403"/>
      <c r="B816" s="402" t="s">
        <v>1154</v>
      </c>
      <c r="C816" s="403" t="s">
        <v>551</v>
      </c>
      <c r="D816" s="403" t="s">
        <v>613</v>
      </c>
      <c r="E816" s="402" t="s">
        <v>2883</v>
      </c>
      <c r="F816" s="402">
        <v>4</v>
      </c>
      <c r="G816" s="411">
        <v>42</v>
      </c>
      <c r="H816" s="411">
        <f t="shared" si="50"/>
        <v>168</v>
      </c>
      <c r="I816" s="386" t="s">
        <v>3107</v>
      </c>
      <c r="J816" s="411"/>
      <c r="K816" s="302"/>
    </row>
    <row r="817" spans="1:11" s="170" customFormat="1" ht="21" customHeight="1">
      <c r="A817" s="403"/>
      <c r="B817" s="402" t="s">
        <v>1153</v>
      </c>
      <c r="C817" s="403" t="s">
        <v>553</v>
      </c>
      <c r="D817" s="403" t="s">
        <v>613</v>
      </c>
      <c r="E817" s="402" t="s">
        <v>2883</v>
      </c>
      <c r="F817" s="402">
        <v>4</v>
      </c>
      <c r="G817" s="411">
        <v>47</v>
      </c>
      <c r="H817" s="411">
        <f t="shared" si="50"/>
        <v>188</v>
      </c>
      <c r="I817" s="386" t="s">
        <v>3107</v>
      </c>
      <c r="J817" s="411"/>
      <c r="K817" s="302"/>
    </row>
    <row r="818" spans="1:11" s="170" customFormat="1" ht="21" customHeight="1">
      <c r="A818" s="403"/>
      <c r="B818" s="402" t="s">
        <v>1152</v>
      </c>
      <c r="C818" s="403" t="s">
        <v>554</v>
      </c>
      <c r="D818" s="403" t="s">
        <v>613</v>
      </c>
      <c r="E818" s="402" t="s">
        <v>3674</v>
      </c>
      <c r="F818" s="402">
        <v>2</v>
      </c>
      <c r="G818" s="411">
        <v>49</v>
      </c>
      <c r="H818" s="411">
        <f t="shared" si="50"/>
        <v>98</v>
      </c>
      <c r="I818" s="386" t="s">
        <v>3107</v>
      </c>
      <c r="J818" s="411"/>
      <c r="K818" s="302"/>
    </row>
    <row r="819" spans="1:11" s="170" customFormat="1" ht="21" customHeight="1">
      <c r="A819" s="403"/>
      <c r="B819" s="402" t="s">
        <v>1151</v>
      </c>
      <c r="C819" s="403" t="s">
        <v>625</v>
      </c>
      <c r="D819" s="403" t="s">
        <v>613</v>
      </c>
      <c r="E819" s="402" t="s">
        <v>2884</v>
      </c>
      <c r="F819" s="402">
        <v>2</v>
      </c>
      <c r="G819" s="411">
        <v>33</v>
      </c>
      <c r="H819" s="411">
        <f t="shared" si="50"/>
        <v>66</v>
      </c>
      <c r="I819" s="338" t="s">
        <v>3110</v>
      </c>
      <c r="J819" s="411"/>
      <c r="K819" s="302"/>
    </row>
    <row r="820" spans="1:11" s="170" customFormat="1" ht="21" customHeight="1">
      <c r="A820" s="403"/>
      <c r="B820" s="402" t="s">
        <v>1150</v>
      </c>
      <c r="C820" s="403" t="s">
        <v>555</v>
      </c>
      <c r="D820" s="403" t="s">
        <v>613</v>
      </c>
      <c r="E820" s="402" t="s">
        <v>2883</v>
      </c>
      <c r="F820" s="402">
        <v>4</v>
      </c>
      <c r="G820" s="411">
        <v>26</v>
      </c>
      <c r="H820" s="411">
        <f t="shared" si="50"/>
        <v>104</v>
      </c>
      <c r="I820" s="386" t="s">
        <v>3108</v>
      </c>
      <c r="J820" s="411"/>
      <c r="K820" s="302"/>
    </row>
    <row r="821" spans="1:11" s="170" customFormat="1" ht="21" customHeight="1">
      <c r="A821" s="403"/>
      <c r="B821" s="402" t="s">
        <v>1430</v>
      </c>
      <c r="C821" s="403" t="s">
        <v>158</v>
      </c>
      <c r="D821" s="403" t="s">
        <v>613</v>
      </c>
      <c r="E821" s="402" t="s">
        <v>2883</v>
      </c>
      <c r="F821" s="402">
        <v>4</v>
      </c>
      <c r="G821" s="411">
        <v>1</v>
      </c>
      <c r="H821" s="411">
        <f t="shared" si="50"/>
        <v>4</v>
      </c>
      <c r="I821" s="386" t="s">
        <v>3107</v>
      </c>
      <c r="J821" s="411"/>
      <c r="K821" s="302"/>
    </row>
    <row r="822" spans="1:11" s="170" customFormat="1" ht="21" customHeight="1">
      <c r="A822" s="403"/>
      <c r="B822" s="402" t="s">
        <v>935</v>
      </c>
      <c r="C822" s="403" t="s">
        <v>157</v>
      </c>
      <c r="D822" s="403" t="s">
        <v>613</v>
      </c>
      <c r="E822" s="402" t="s">
        <v>2887</v>
      </c>
      <c r="F822" s="402">
        <v>2</v>
      </c>
      <c r="G822" s="411">
        <v>1</v>
      </c>
      <c r="H822" s="411">
        <f t="shared" si="50"/>
        <v>2</v>
      </c>
      <c r="I822" s="386" t="s">
        <v>3107</v>
      </c>
      <c r="J822" s="411"/>
      <c r="K822" s="302"/>
    </row>
    <row r="823" spans="1:11" s="170" customFormat="1" ht="21" customHeight="1">
      <c r="A823" s="403"/>
      <c r="B823" s="402" t="s">
        <v>3673</v>
      </c>
      <c r="C823" s="403" t="s">
        <v>3672</v>
      </c>
      <c r="D823" s="403" t="s">
        <v>613</v>
      </c>
      <c r="E823" s="402" t="s">
        <v>2883</v>
      </c>
      <c r="F823" s="402">
        <v>4</v>
      </c>
      <c r="G823" s="411">
        <v>26</v>
      </c>
      <c r="H823" s="411">
        <f t="shared" si="50"/>
        <v>104</v>
      </c>
      <c r="I823" s="386" t="s">
        <v>3108</v>
      </c>
      <c r="J823" s="411"/>
      <c r="K823" s="302"/>
    </row>
    <row r="824" spans="1:11" s="170" customFormat="1" ht="21" customHeight="1">
      <c r="A824" s="403"/>
      <c r="B824" s="402" t="s">
        <v>3671</v>
      </c>
      <c r="C824" s="403" t="s">
        <v>3670</v>
      </c>
      <c r="D824" s="403" t="s">
        <v>613</v>
      </c>
      <c r="E824" s="402" t="s">
        <v>2883</v>
      </c>
      <c r="F824" s="402">
        <v>4</v>
      </c>
      <c r="G824" s="411">
        <v>35</v>
      </c>
      <c r="H824" s="411">
        <f t="shared" si="50"/>
        <v>140</v>
      </c>
      <c r="I824" s="386" t="s">
        <v>3106</v>
      </c>
      <c r="J824" s="411"/>
      <c r="K824" s="302"/>
    </row>
    <row r="825" spans="1:11" s="170" customFormat="1" ht="21" customHeight="1">
      <c r="A825" s="403"/>
      <c r="B825" s="402" t="s">
        <v>1651</v>
      </c>
      <c r="C825" s="403" t="s">
        <v>629</v>
      </c>
      <c r="D825" s="403" t="s">
        <v>613</v>
      </c>
      <c r="E825" s="402" t="s">
        <v>2886</v>
      </c>
      <c r="F825" s="402">
        <v>10</v>
      </c>
      <c r="G825" s="411">
        <v>4</v>
      </c>
      <c r="H825" s="411">
        <f t="shared" si="50"/>
        <v>40</v>
      </c>
      <c r="I825" s="338" t="s">
        <v>3110</v>
      </c>
      <c r="J825" s="411"/>
      <c r="K825" s="302"/>
    </row>
    <row r="826" spans="1:11" s="170" customFormat="1" ht="21" customHeight="1">
      <c r="A826" s="403"/>
      <c r="B826" s="402" t="s">
        <v>1149</v>
      </c>
      <c r="C826" s="403" t="s">
        <v>1148</v>
      </c>
      <c r="D826" s="403" t="s">
        <v>613</v>
      </c>
      <c r="E826" s="402" t="s">
        <v>3254</v>
      </c>
      <c r="F826" s="402">
        <v>4</v>
      </c>
      <c r="G826" s="411">
        <v>29</v>
      </c>
      <c r="H826" s="411">
        <f t="shared" si="50"/>
        <v>116</v>
      </c>
      <c r="I826" s="386" t="s">
        <v>3107</v>
      </c>
      <c r="J826" s="411"/>
      <c r="K826" s="302"/>
    </row>
    <row r="827" spans="1:11" s="170" customFormat="1" ht="21" customHeight="1">
      <c r="A827" s="403"/>
      <c r="B827" s="402" t="s">
        <v>2801</v>
      </c>
      <c r="C827" s="403" t="s">
        <v>2800</v>
      </c>
      <c r="D827" s="403" t="s">
        <v>613</v>
      </c>
      <c r="E827" s="402" t="s">
        <v>2883</v>
      </c>
      <c r="F827" s="402">
        <v>4</v>
      </c>
      <c r="G827" s="411">
        <v>59</v>
      </c>
      <c r="H827" s="411">
        <f t="shared" si="50"/>
        <v>236</v>
      </c>
      <c r="I827" s="386" t="s">
        <v>3466</v>
      </c>
      <c r="J827" s="411"/>
      <c r="K827" s="302"/>
    </row>
    <row r="828" spans="1:11" s="170" customFormat="1" ht="21" customHeight="1">
      <c r="A828" s="403"/>
      <c r="B828" s="402" t="s">
        <v>3669</v>
      </c>
      <c r="C828" s="403" t="s">
        <v>160</v>
      </c>
      <c r="D828" s="403" t="s">
        <v>276</v>
      </c>
      <c r="E828" s="402" t="s">
        <v>2883</v>
      </c>
      <c r="F828" s="402">
        <v>4</v>
      </c>
      <c r="G828" s="411">
        <f>SUM(G829:G830)</f>
        <v>64</v>
      </c>
      <c r="H828" s="411">
        <f t="shared" si="50"/>
        <v>256</v>
      </c>
      <c r="I828" s="386" t="s">
        <v>3467</v>
      </c>
      <c r="J828" s="411"/>
      <c r="K828" s="302"/>
    </row>
    <row r="829" spans="1:11" s="170" customFormat="1" ht="21" customHeight="1">
      <c r="A829" s="403"/>
      <c r="B829" s="402"/>
      <c r="C829" s="403"/>
      <c r="D829" s="403" t="s">
        <v>613</v>
      </c>
      <c r="E829" s="402" t="s">
        <v>2883</v>
      </c>
      <c r="F829" s="402">
        <v>4</v>
      </c>
      <c r="G829" s="411">
        <v>63</v>
      </c>
      <c r="H829" s="411">
        <f>SUM(F829*G829)</f>
        <v>252</v>
      </c>
      <c r="I829" s="411"/>
      <c r="J829" s="411"/>
      <c r="K829" s="302"/>
    </row>
    <row r="830" spans="1:11" s="170" customFormat="1" ht="21" customHeight="1">
      <c r="A830" s="403"/>
      <c r="B830" s="402"/>
      <c r="C830" s="403"/>
      <c r="D830" s="403" t="s">
        <v>289</v>
      </c>
      <c r="E830" s="402"/>
      <c r="F830" s="402">
        <v>4</v>
      </c>
      <c r="G830" s="411">
        <v>1</v>
      </c>
      <c r="H830" s="411">
        <f>SUM(F830*G830)</f>
        <v>4</v>
      </c>
      <c r="I830" s="411"/>
      <c r="J830" s="411"/>
      <c r="K830" s="302"/>
    </row>
    <row r="831" spans="1:11" s="170" customFormat="1" ht="21" customHeight="1">
      <c r="A831" s="403"/>
      <c r="B831" s="402" t="s">
        <v>3668</v>
      </c>
      <c r="C831" s="403" t="s">
        <v>549</v>
      </c>
      <c r="D831" s="403" t="s">
        <v>276</v>
      </c>
      <c r="E831" s="402" t="s">
        <v>2883</v>
      </c>
      <c r="F831" s="402">
        <v>4</v>
      </c>
      <c r="G831" s="411">
        <v>63</v>
      </c>
      <c r="H831" s="411">
        <f t="shared" si="50"/>
        <v>252</v>
      </c>
      <c r="I831" s="386" t="s">
        <v>3467</v>
      </c>
      <c r="J831" s="411"/>
      <c r="K831" s="302"/>
    </row>
    <row r="832" spans="1:11" s="170" customFormat="1" ht="21" customHeight="1">
      <c r="A832" s="403"/>
      <c r="B832" s="402"/>
      <c r="C832" s="403"/>
      <c r="D832" s="403" t="s">
        <v>613</v>
      </c>
      <c r="E832" s="402" t="s">
        <v>2883</v>
      </c>
      <c r="F832" s="402">
        <v>4</v>
      </c>
      <c r="G832" s="411">
        <v>63</v>
      </c>
      <c r="H832" s="411">
        <f>SUM(F832*G832)</f>
        <v>252</v>
      </c>
      <c r="I832" s="411"/>
      <c r="J832" s="411"/>
      <c r="K832" s="302"/>
    </row>
    <row r="833" spans="1:11" s="170" customFormat="1" ht="21" customHeight="1">
      <c r="A833" s="403"/>
      <c r="B833" s="402"/>
      <c r="C833" s="403"/>
      <c r="D833" s="403" t="s">
        <v>289</v>
      </c>
      <c r="E833" s="402"/>
      <c r="F833" s="402">
        <v>4</v>
      </c>
      <c r="G833" s="411">
        <v>1</v>
      </c>
      <c r="H833" s="411">
        <f>SUM(F833*G833)</f>
        <v>4</v>
      </c>
      <c r="I833" s="411"/>
      <c r="J833" s="411"/>
      <c r="K833" s="302"/>
    </row>
    <row r="834" spans="1:11" s="170" customFormat="1" ht="21" customHeight="1">
      <c r="A834" s="403"/>
      <c r="B834" s="402" t="s">
        <v>3667</v>
      </c>
      <c r="C834" s="403" t="s">
        <v>550</v>
      </c>
      <c r="D834" s="403" t="s">
        <v>276</v>
      </c>
      <c r="E834" s="402" t="s">
        <v>2887</v>
      </c>
      <c r="F834" s="402">
        <v>2</v>
      </c>
      <c r="G834" s="411">
        <f>SUM(G835:G836)</f>
        <v>63</v>
      </c>
      <c r="H834" s="411">
        <f t="shared" si="50"/>
        <v>126</v>
      </c>
      <c r="I834" s="386" t="s">
        <v>3467</v>
      </c>
      <c r="J834" s="411"/>
      <c r="K834" s="302"/>
    </row>
    <row r="835" spans="1:11" s="170" customFormat="1" ht="21" customHeight="1">
      <c r="A835" s="403"/>
      <c r="B835" s="402"/>
      <c r="C835" s="403"/>
      <c r="D835" s="403" t="s">
        <v>613</v>
      </c>
      <c r="E835" s="402" t="s">
        <v>2887</v>
      </c>
      <c r="F835" s="402">
        <v>2</v>
      </c>
      <c r="G835" s="411">
        <v>62</v>
      </c>
      <c r="H835" s="411">
        <f>SUM(F835*G835)</f>
        <v>124</v>
      </c>
      <c r="I835" s="411"/>
      <c r="J835" s="411"/>
      <c r="K835" s="302"/>
    </row>
    <row r="836" spans="1:11" s="170" customFormat="1" ht="21" customHeight="1">
      <c r="A836" s="403"/>
      <c r="B836" s="402"/>
      <c r="C836" s="403"/>
      <c r="D836" s="403" t="s">
        <v>289</v>
      </c>
      <c r="E836" s="402"/>
      <c r="F836" s="402">
        <v>2</v>
      </c>
      <c r="G836" s="411">
        <v>1</v>
      </c>
      <c r="H836" s="411">
        <f>SUM(F836*G836)</f>
        <v>2</v>
      </c>
      <c r="I836" s="411"/>
      <c r="J836" s="411"/>
      <c r="K836" s="302"/>
    </row>
    <row r="837" spans="1:11" s="170" customFormat="1" ht="21" customHeight="1">
      <c r="A837" s="403"/>
      <c r="B837" s="402" t="s">
        <v>3666</v>
      </c>
      <c r="C837" s="403" t="s">
        <v>144</v>
      </c>
      <c r="D837" s="403" t="s">
        <v>276</v>
      </c>
      <c r="E837" s="402" t="s">
        <v>2883</v>
      </c>
      <c r="F837" s="402">
        <v>4</v>
      </c>
      <c r="G837" s="411">
        <f>SUM(G838:G839)</f>
        <v>64</v>
      </c>
      <c r="H837" s="411">
        <f t="shared" si="50"/>
        <v>256</v>
      </c>
      <c r="I837" s="386" t="s">
        <v>3466</v>
      </c>
      <c r="J837" s="411"/>
      <c r="K837" s="302"/>
    </row>
    <row r="838" spans="1:11" s="170" customFormat="1" ht="21" customHeight="1">
      <c r="A838" s="403"/>
      <c r="B838" s="402"/>
      <c r="C838" s="403"/>
      <c r="D838" s="403" t="s">
        <v>613</v>
      </c>
      <c r="E838" s="402" t="s">
        <v>2883</v>
      </c>
      <c r="F838" s="402">
        <v>4</v>
      </c>
      <c r="G838" s="411">
        <v>63</v>
      </c>
      <c r="H838" s="411">
        <f>SUM(F838*G838)</f>
        <v>252</v>
      </c>
      <c r="I838" s="411"/>
      <c r="J838" s="411"/>
      <c r="K838" s="302"/>
    </row>
    <row r="839" spans="1:11" s="170" customFormat="1" ht="21" customHeight="1">
      <c r="A839" s="403"/>
      <c r="B839" s="402"/>
      <c r="C839" s="403"/>
      <c r="D839" s="403" t="s">
        <v>289</v>
      </c>
      <c r="E839" s="402"/>
      <c r="F839" s="402">
        <v>4</v>
      </c>
      <c r="G839" s="411">
        <v>1</v>
      </c>
      <c r="H839" s="411">
        <f>SUM(F839*G839)</f>
        <v>4</v>
      </c>
      <c r="I839" s="411"/>
      <c r="J839" s="411"/>
      <c r="K839" s="302"/>
    </row>
    <row r="840" spans="1:11" s="170" customFormat="1" ht="21" customHeight="1">
      <c r="A840" s="403"/>
      <c r="B840" s="402" t="s">
        <v>3665</v>
      </c>
      <c r="C840" s="403" t="s">
        <v>3664</v>
      </c>
      <c r="D840" s="403" t="s">
        <v>613</v>
      </c>
      <c r="E840" s="402" t="s">
        <v>2887</v>
      </c>
      <c r="F840" s="402">
        <v>2</v>
      </c>
      <c r="G840" s="411">
        <v>63</v>
      </c>
      <c r="H840" s="411">
        <f t="shared" si="50"/>
        <v>126</v>
      </c>
      <c r="I840" s="386" t="s">
        <v>3466</v>
      </c>
      <c r="J840" s="411"/>
      <c r="K840" s="302"/>
    </row>
    <row r="841" spans="1:11" s="170" customFormat="1" ht="21" customHeight="1">
      <c r="A841" s="403"/>
      <c r="B841" s="402" t="s">
        <v>3663</v>
      </c>
      <c r="C841" s="403" t="s">
        <v>2800</v>
      </c>
      <c r="D841" s="403" t="s">
        <v>613</v>
      </c>
      <c r="E841" s="402" t="s">
        <v>2960</v>
      </c>
      <c r="F841" s="402">
        <v>4</v>
      </c>
      <c r="G841" s="411">
        <v>8</v>
      </c>
      <c r="H841" s="411">
        <f t="shared" si="50"/>
        <v>32</v>
      </c>
      <c r="I841" s="386" t="s">
        <v>3466</v>
      </c>
      <c r="J841" s="411"/>
      <c r="K841" s="302"/>
    </row>
    <row r="842" spans="1:11" s="170" customFormat="1" ht="21" customHeight="1">
      <c r="A842" s="403"/>
      <c r="B842" s="402" t="s">
        <v>46</v>
      </c>
      <c r="C842" s="403" t="s">
        <v>47</v>
      </c>
      <c r="D842" s="403" t="s">
        <v>613</v>
      </c>
      <c r="E842" s="402" t="s">
        <v>2883</v>
      </c>
      <c r="F842" s="402">
        <v>4</v>
      </c>
      <c r="G842" s="411">
        <v>10</v>
      </c>
      <c r="H842" s="411">
        <f t="shared" si="50"/>
        <v>40</v>
      </c>
      <c r="I842" s="386" t="s">
        <v>3466</v>
      </c>
      <c r="J842" s="411"/>
      <c r="K842" s="302"/>
    </row>
    <row r="843" spans="1:11" s="53" customFormat="1" ht="21" customHeight="1">
      <c r="A843" s="50" t="s">
        <v>375</v>
      </c>
      <c r="B843" s="50"/>
      <c r="C843" s="50"/>
      <c r="D843" s="50" t="s">
        <v>276</v>
      </c>
      <c r="E843" s="207"/>
      <c r="F843" s="49">
        <f>SUM(F844)</f>
        <v>54</v>
      </c>
      <c r="G843" s="49">
        <f>SUM(G844)</f>
        <v>490</v>
      </c>
      <c r="H843" s="49">
        <f>SUM(H844)</f>
        <v>1700</v>
      </c>
      <c r="I843" s="49"/>
      <c r="J843" s="49"/>
      <c r="K843" s="305"/>
    </row>
    <row r="844" spans="1:11" s="53" customFormat="1" ht="21" customHeight="1">
      <c r="A844" s="50"/>
      <c r="B844" s="50"/>
      <c r="C844" s="50"/>
      <c r="D844" s="50" t="s">
        <v>613</v>
      </c>
      <c r="E844" s="207"/>
      <c r="F844" s="49">
        <f>SUM(F846:F862)</f>
        <v>54</v>
      </c>
      <c r="G844" s="49">
        <f>SUM(G846:G862)</f>
        <v>490</v>
      </c>
      <c r="H844" s="49">
        <f>SUM(H846:H862)</f>
        <v>1700</v>
      </c>
      <c r="I844" s="49"/>
      <c r="J844" s="49"/>
      <c r="K844" s="305"/>
    </row>
    <row r="845" spans="1:11" s="53" customFormat="1" ht="21" customHeight="1">
      <c r="A845" s="50"/>
      <c r="B845" s="50"/>
      <c r="C845" s="50"/>
      <c r="D845" s="50" t="s">
        <v>289</v>
      </c>
      <c r="E845" s="207"/>
      <c r="F845" s="48"/>
      <c r="G845" s="49" t="s">
        <v>320</v>
      </c>
      <c r="H845" s="49" t="s">
        <v>320</v>
      </c>
      <c r="I845" s="49"/>
      <c r="J845" s="49"/>
      <c r="K845" s="305"/>
    </row>
    <row r="846" spans="1:11" s="170" customFormat="1" ht="21" customHeight="1">
      <c r="A846" s="403"/>
      <c r="B846" s="402" t="s">
        <v>565</v>
      </c>
      <c r="C846" s="403" t="s">
        <v>564</v>
      </c>
      <c r="D846" s="403" t="s">
        <v>613</v>
      </c>
      <c r="E846" s="402" t="s">
        <v>2883</v>
      </c>
      <c r="F846" s="402">
        <v>4</v>
      </c>
      <c r="G846" s="411">
        <v>18</v>
      </c>
      <c r="H846" s="411">
        <f aca="true" t="shared" si="51" ref="H846:H862">SUM(F846*G846)</f>
        <v>72</v>
      </c>
      <c r="I846" s="411"/>
      <c r="J846" s="411"/>
      <c r="K846" s="302"/>
    </row>
    <row r="847" spans="1:11" s="170" customFormat="1" ht="21" customHeight="1">
      <c r="A847" s="403"/>
      <c r="B847" s="402" t="s">
        <v>1178</v>
      </c>
      <c r="C847" s="403" t="s">
        <v>1673</v>
      </c>
      <c r="D847" s="403" t="s">
        <v>613</v>
      </c>
      <c r="E847" s="402" t="s">
        <v>2887</v>
      </c>
      <c r="F847" s="402">
        <v>2</v>
      </c>
      <c r="G847" s="411">
        <v>3</v>
      </c>
      <c r="H847" s="411">
        <f t="shared" si="51"/>
        <v>6</v>
      </c>
      <c r="I847" s="411"/>
      <c r="J847" s="411"/>
      <c r="K847" s="302"/>
    </row>
    <row r="848" spans="1:11" s="170" customFormat="1" ht="21" customHeight="1">
      <c r="A848" s="403"/>
      <c r="B848" s="402" t="s">
        <v>3684</v>
      </c>
      <c r="C848" s="403" t="s">
        <v>564</v>
      </c>
      <c r="D848" s="403" t="s">
        <v>613</v>
      </c>
      <c r="E848" s="402" t="s">
        <v>2883</v>
      </c>
      <c r="F848" s="402">
        <v>4</v>
      </c>
      <c r="G848" s="411">
        <v>45</v>
      </c>
      <c r="H848" s="411">
        <f t="shared" si="51"/>
        <v>180</v>
      </c>
      <c r="I848" s="411"/>
      <c r="J848" s="411"/>
      <c r="K848" s="302"/>
    </row>
    <row r="849" spans="1:11" s="170" customFormat="1" ht="21" customHeight="1">
      <c r="A849" s="403"/>
      <c r="B849" s="402" t="s">
        <v>3683</v>
      </c>
      <c r="C849" s="403" t="s">
        <v>1673</v>
      </c>
      <c r="D849" s="403" t="s">
        <v>613</v>
      </c>
      <c r="E849" s="402" t="s">
        <v>2887</v>
      </c>
      <c r="F849" s="402">
        <v>2</v>
      </c>
      <c r="G849" s="411">
        <v>44</v>
      </c>
      <c r="H849" s="411">
        <f t="shared" si="51"/>
        <v>88</v>
      </c>
      <c r="I849" s="411"/>
      <c r="J849" s="411"/>
      <c r="K849" s="302"/>
    </row>
    <row r="850" spans="1:11" s="170" customFormat="1" ht="21" customHeight="1">
      <c r="A850" s="403"/>
      <c r="B850" s="402" t="s">
        <v>1177</v>
      </c>
      <c r="C850" s="403" t="s">
        <v>564</v>
      </c>
      <c r="D850" s="403" t="s">
        <v>613</v>
      </c>
      <c r="E850" s="402" t="s">
        <v>2883</v>
      </c>
      <c r="F850" s="402">
        <v>4</v>
      </c>
      <c r="G850" s="411">
        <v>1</v>
      </c>
      <c r="H850" s="411">
        <f t="shared" si="51"/>
        <v>4</v>
      </c>
      <c r="I850" s="411"/>
      <c r="J850" s="411"/>
      <c r="K850" s="302"/>
    </row>
    <row r="851" spans="1:11" s="170" customFormat="1" ht="21" customHeight="1">
      <c r="A851" s="403"/>
      <c r="B851" s="402" t="s">
        <v>848</v>
      </c>
      <c r="C851" s="403" t="s">
        <v>30</v>
      </c>
      <c r="D851" s="403" t="s">
        <v>613</v>
      </c>
      <c r="E851" s="402" t="s">
        <v>3126</v>
      </c>
      <c r="F851" s="402">
        <v>4</v>
      </c>
      <c r="G851" s="411">
        <v>6</v>
      </c>
      <c r="H851" s="411">
        <f t="shared" si="51"/>
        <v>24</v>
      </c>
      <c r="I851" s="391" t="s">
        <v>3470</v>
      </c>
      <c r="J851" s="411"/>
      <c r="K851" s="302"/>
    </row>
    <row r="852" spans="1:11" s="170" customFormat="1" ht="21" customHeight="1">
      <c r="A852" s="403"/>
      <c r="B852" s="402" t="s">
        <v>1176</v>
      </c>
      <c r="C852" s="403" t="s">
        <v>847</v>
      </c>
      <c r="D852" s="403" t="s">
        <v>613</v>
      </c>
      <c r="E852" s="402" t="s">
        <v>2883</v>
      </c>
      <c r="F852" s="402">
        <v>4</v>
      </c>
      <c r="G852" s="411">
        <v>56</v>
      </c>
      <c r="H852" s="411">
        <f t="shared" si="51"/>
        <v>224</v>
      </c>
      <c r="I852" s="391" t="s">
        <v>3470</v>
      </c>
      <c r="J852" s="411"/>
      <c r="K852" s="302"/>
    </row>
    <row r="853" spans="1:11" s="170" customFormat="1" ht="21" customHeight="1">
      <c r="A853" s="403"/>
      <c r="B853" s="402" t="s">
        <v>1175</v>
      </c>
      <c r="C853" s="403" t="s">
        <v>563</v>
      </c>
      <c r="D853" s="403" t="s">
        <v>613</v>
      </c>
      <c r="E853" s="402" t="s">
        <v>2883</v>
      </c>
      <c r="F853" s="402">
        <v>4</v>
      </c>
      <c r="G853" s="411">
        <v>56</v>
      </c>
      <c r="H853" s="411">
        <f t="shared" si="51"/>
        <v>224</v>
      </c>
      <c r="I853" s="391" t="s">
        <v>3470</v>
      </c>
      <c r="J853" s="411"/>
      <c r="K853" s="302"/>
    </row>
    <row r="854" spans="1:11" s="170" customFormat="1" ht="21" customHeight="1">
      <c r="A854" s="403"/>
      <c r="B854" s="402" t="s">
        <v>1174</v>
      </c>
      <c r="C854" s="403" t="s">
        <v>1173</v>
      </c>
      <c r="D854" s="403" t="s">
        <v>613</v>
      </c>
      <c r="E854" s="402" t="s">
        <v>2883</v>
      </c>
      <c r="F854" s="402">
        <v>4</v>
      </c>
      <c r="G854" s="411">
        <v>58</v>
      </c>
      <c r="H854" s="411">
        <f t="shared" si="51"/>
        <v>232</v>
      </c>
      <c r="I854" s="391" t="s">
        <v>3470</v>
      </c>
      <c r="J854" s="411"/>
      <c r="K854" s="302"/>
    </row>
    <row r="855" spans="1:11" s="170" customFormat="1" ht="21" customHeight="1">
      <c r="A855" s="403"/>
      <c r="B855" s="402" t="s">
        <v>1172</v>
      </c>
      <c r="C855" s="403" t="s">
        <v>568</v>
      </c>
      <c r="D855" s="403" t="s">
        <v>613</v>
      </c>
      <c r="E855" s="402" t="s">
        <v>2883</v>
      </c>
      <c r="F855" s="402">
        <v>4</v>
      </c>
      <c r="G855" s="411">
        <v>55</v>
      </c>
      <c r="H855" s="411">
        <f t="shared" si="51"/>
        <v>220</v>
      </c>
      <c r="I855" s="391" t="s">
        <v>3470</v>
      </c>
      <c r="J855" s="411"/>
      <c r="K855" s="302"/>
    </row>
    <row r="856" spans="1:11" s="170" customFormat="1" ht="21" customHeight="1">
      <c r="A856" s="403"/>
      <c r="B856" s="402" t="s">
        <v>2394</v>
      </c>
      <c r="C856" s="403" t="s">
        <v>2393</v>
      </c>
      <c r="D856" s="403" t="s">
        <v>613</v>
      </c>
      <c r="E856" s="402" t="s">
        <v>2887</v>
      </c>
      <c r="F856" s="402">
        <v>2</v>
      </c>
      <c r="G856" s="411">
        <v>34</v>
      </c>
      <c r="H856" s="411">
        <f t="shared" si="51"/>
        <v>68</v>
      </c>
      <c r="I856" s="391" t="s">
        <v>3470</v>
      </c>
      <c r="J856" s="411"/>
      <c r="K856" s="302"/>
    </row>
    <row r="857" spans="1:11" s="170" customFormat="1" ht="21" customHeight="1">
      <c r="A857" s="403"/>
      <c r="B857" s="402" t="s">
        <v>1903</v>
      </c>
      <c r="C857" s="403" t="s">
        <v>265</v>
      </c>
      <c r="D857" s="403" t="s">
        <v>613</v>
      </c>
      <c r="E857" s="402" t="s">
        <v>2887</v>
      </c>
      <c r="F857" s="402">
        <v>2</v>
      </c>
      <c r="G857" s="411">
        <v>32</v>
      </c>
      <c r="H857" s="411">
        <f t="shared" si="51"/>
        <v>64</v>
      </c>
      <c r="I857" s="391" t="s">
        <v>3470</v>
      </c>
      <c r="J857" s="411"/>
      <c r="K857" s="302"/>
    </row>
    <row r="858" spans="1:11" s="170" customFormat="1" ht="21" customHeight="1">
      <c r="A858" s="403"/>
      <c r="B858" s="402" t="s">
        <v>2392</v>
      </c>
      <c r="C858" s="403" t="s">
        <v>3816</v>
      </c>
      <c r="D858" s="403" t="s">
        <v>613</v>
      </c>
      <c r="E858" s="402" t="s">
        <v>3168</v>
      </c>
      <c r="F858" s="402">
        <v>2</v>
      </c>
      <c r="G858" s="411">
        <v>17</v>
      </c>
      <c r="H858" s="411">
        <f t="shared" si="51"/>
        <v>34</v>
      </c>
      <c r="I858" s="391" t="s">
        <v>3470</v>
      </c>
      <c r="J858" s="411"/>
      <c r="K858" s="302"/>
    </row>
    <row r="859" spans="1:11" s="170" customFormat="1" ht="21" customHeight="1">
      <c r="A859" s="403"/>
      <c r="B859" s="402"/>
      <c r="C859" s="403" t="s">
        <v>3817</v>
      </c>
      <c r="D859" s="403"/>
      <c r="E859" s="402"/>
      <c r="F859" s="402"/>
      <c r="G859" s="411"/>
      <c r="H859" s="411"/>
      <c r="I859" s="411"/>
      <c r="J859" s="411"/>
      <c r="K859" s="302"/>
    </row>
    <row r="860" spans="1:11" s="170" customFormat="1" ht="21" customHeight="1">
      <c r="A860" s="403"/>
      <c r="B860" s="402" t="s">
        <v>1902</v>
      </c>
      <c r="C860" s="403" t="s">
        <v>1901</v>
      </c>
      <c r="D860" s="403" t="s">
        <v>613</v>
      </c>
      <c r="E860" s="402" t="s">
        <v>2883</v>
      </c>
      <c r="F860" s="402">
        <v>4</v>
      </c>
      <c r="G860" s="411">
        <v>31</v>
      </c>
      <c r="H860" s="411">
        <f t="shared" si="51"/>
        <v>124</v>
      </c>
      <c r="I860" s="391" t="s">
        <v>3472</v>
      </c>
      <c r="J860" s="411"/>
      <c r="K860" s="302"/>
    </row>
    <row r="861" spans="1:11" s="125" customFormat="1" ht="21" customHeight="1">
      <c r="A861" s="403"/>
      <c r="B861" s="402" t="s">
        <v>2391</v>
      </c>
      <c r="C861" s="403" t="s">
        <v>34</v>
      </c>
      <c r="D861" s="403" t="s">
        <v>613</v>
      </c>
      <c r="E861" s="402" t="s">
        <v>3254</v>
      </c>
      <c r="F861" s="402">
        <v>4</v>
      </c>
      <c r="G861" s="411">
        <v>16</v>
      </c>
      <c r="H861" s="411">
        <f t="shared" si="51"/>
        <v>64</v>
      </c>
      <c r="I861" s="391" t="s">
        <v>3425</v>
      </c>
      <c r="J861" s="411"/>
      <c r="K861" s="303"/>
    </row>
    <row r="862" spans="1:11" s="125" customFormat="1" ht="21" customHeight="1">
      <c r="A862" s="403"/>
      <c r="B862" s="402" t="s">
        <v>2803</v>
      </c>
      <c r="C862" s="403" t="s">
        <v>2802</v>
      </c>
      <c r="D862" s="403" t="s">
        <v>613</v>
      </c>
      <c r="E862" s="402" t="s">
        <v>2883</v>
      </c>
      <c r="F862" s="402">
        <v>4</v>
      </c>
      <c r="G862" s="411">
        <v>18</v>
      </c>
      <c r="H862" s="411">
        <f t="shared" si="51"/>
        <v>72</v>
      </c>
      <c r="I862" s="391" t="s">
        <v>3108</v>
      </c>
      <c r="J862" s="411"/>
      <c r="K862" s="303"/>
    </row>
    <row r="863" spans="1:11" s="53" customFormat="1" ht="21" customHeight="1">
      <c r="A863" s="50" t="s">
        <v>376</v>
      </c>
      <c r="B863" s="50"/>
      <c r="C863" s="50"/>
      <c r="D863" s="50" t="s">
        <v>276</v>
      </c>
      <c r="E863" s="207"/>
      <c r="F863" s="49">
        <f>SUM(F864)</f>
        <v>50</v>
      </c>
      <c r="G863" s="49">
        <f>SUM(G864)</f>
        <v>184</v>
      </c>
      <c r="H863" s="49">
        <f>SUM(H864)</f>
        <v>674</v>
      </c>
      <c r="I863" s="49"/>
      <c r="J863" s="49"/>
      <c r="K863" s="305"/>
    </row>
    <row r="864" spans="1:11" s="53" customFormat="1" ht="21" customHeight="1">
      <c r="A864" s="50"/>
      <c r="B864" s="50"/>
      <c r="C864" s="50"/>
      <c r="D864" s="50" t="s">
        <v>613</v>
      </c>
      <c r="E864" s="207"/>
      <c r="F864" s="49">
        <f>SUM(F866:F878)</f>
        <v>50</v>
      </c>
      <c r="G864" s="49">
        <f>SUM(G866:G878)</f>
        <v>184</v>
      </c>
      <c r="H864" s="49">
        <f>SUM(H866:H878)</f>
        <v>674</v>
      </c>
      <c r="I864" s="49"/>
      <c r="J864" s="49"/>
      <c r="K864" s="305"/>
    </row>
    <row r="865" spans="1:11" s="53" customFormat="1" ht="21" customHeight="1">
      <c r="A865" s="50"/>
      <c r="B865" s="50"/>
      <c r="C865" s="50"/>
      <c r="D865" s="50" t="s">
        <v>289</v>
      </c>
      <c r="E865" s="207"/>
      <c r="F865" s="48"/>
      <c r="G865" s="49" t="s">
        <v>320</v>
      </c>
      <c r="H865" s="49" t="s">
        <v>320</v>
      </c>
      <c r="I865" s="49"/>
      <c r="J865" s="49"/>
      <c r="K865" s="305"/>
    </row>
    <row r="866" spans="1:11" s="170" customFormat="1" ht="21" customHeight="1">
      <c r="A866" s="403"/>
      <c r="B866" s="402" t="s">
        <v>1144</v>
      </c>
      <c r="C866" s="403" t="s">
        <v>1143</v>
      </c>
      <c r="D866" s="403" t="s">
        <v>613</v>
      </c>
      <c r="E866" s="402" t="s">
        <v>2883</v>
      </c>
      <c r="F866" s="402">
        <v>4</v>
      </c>
      <c r="G866" s="411">
        <v>3</v>
      </c>
      <c r="H866" s="411">
        <f aca="true" t="shared" si="52" ref="H866:H878">SUM(F866*G866)</f>
        <v>12</v>
      </c>
      <c r="I866" s="391" t="s">
        <v>3474</v>
      </c>
      <c r="J866" s="411"/>
      <c r="K866" s="302"/>
    </row>
    <row r="867" spans="1:11" s="170" customFormat="1" ht="21" customHeight="1">
      <c r="A867" s="403"/>
      <c r="B867" s="402" t="s">
        <v>1142</v>
      </c>
      <c r="C867" s="403" t="s">
        <v>1141</v>
      </c>
      <c r="D867" s="403" t="s">
        <v>613</v>
      </c>
      <c r="E867" s="402" t="s">
        <v>2887</v>
      </c>
      <c r="F867" s="402">
        <v>2</v>
      </c>
      <c r="G867" s="411">
        <v>3</v>
      </c>
      <c r="H867" s="411">
        <f t="shared" si="52"/>
        <v>6</v>
      </c>
      <c r="I867" s="391" t="s">
        <v>3474</v>
      </c>
      <c r="J867" s="411"/>
      <c r="K867" s="302"/>
    </row>
    <row r="868" spans="1:11" s="170" customFormat="1" ht="21" customHeight="1">
      <c r="A868" s="403"/>
      <c r="B868" s="402" t="s">
        <v>1171</v>
      </c>
      <c r="C868" s="403" t="s">
        <v>571</v>
      </c>
      <c r="D868" s="403" t="s">
        <v>613</v>
      </c>
      <c r="E868" s="402" t="s">
        <v>3126</v>
      </c>
      <c r="F868" s="402">
        <v>4</v>
      </c>
      <c r="G868" s="411">
        <v>24</v>
      </c>
      <c r="H868" s="411">
        <f t="shared" si="52"/>
        <v>96</v>
      </c>
      <c r="I868" s="391" t="s">
        <v>3474</v>
      </c>
      <c r="J868" s="411"/>
      <c r="K868" s="302"/>
    </row>
    <row r="869" spans="1:11" s="170" customFormat="1" ht="21" customHeight="1">
      <c r="A869" s="403"/>
      <c r="B869" s="402" t="s">
        <v>1170</v>
      </c>
      <c r="C869" s="403" t="s">
        <v>1169</v>
      </c>
      <c r="D869" s="403" t="s">
        <v>613</v>
      </c>
      <c r="E869" s="402" t="s">
        <v>2883</v>
      </c>
      <c r="F869" s="402">
        <v>4</v>
      </c>
      <c r="G869" s="411">
        <v>24</v>
      </c>
      <c r="H869" s="411">
        <f t="shared" si="52"/>
        <v>96</v>
      </c>
      <c r="I869" s="391" t="s">
        <v>3473</v>
      </c>
      <c r="J869" s="411"/>
      <c r="K869" s="302"/>
    </row>
    <row r="870" spans="1:11" s="170" customFormat="1" ht="21" customHeight="1">
      <c r="A870" s="403"/>
      <c r="B870" s="402" t="s">
        <v>927</v>
      </c>
      <c r="C870" s="403" t="s">
        <v>926</v>
      </c>
      <c r="D870" s="403" t="s">
        <v>613</v>
      </c>
      <c r="E870" s="402" t="s">
        <v>2883</v>
      </c>
      <c r="F870" s="402">
        <v>4</v>
      </c>
      <c r="G870" s="411">
        <v>4</v>
      </c>
      <c r="H870" s="411">
        <f t="shared" si="52"/>
        <v>16</v>
      </c>
      <c r="I870" s="391" t="s">
        <v>3423</v>
      </c>
      <c r="J870" s="411"/>
      <c r="K870" s="302"/>
    </row>
    <row r="871" spans="1:11" s="170" customFormat="1" ht="21" customHeight="1">
      <c r="A871" s="403"/>
      <c r="B871" s="402" t="s">
        <v>1168</v>
      </c>
      <c r="C871" s="403" t="s">
        <v>570</v>
      </c>
      <c r="D871" s="403" t="s">
        <v>613</v>
      </c>
      <c r="E871" s="402" t="s">
        <v>2883</v>
      </c>
      <c r="F871" s="402">
        <v>4</v>
      </c>
      <c r="G871" s="411">
        <v>24</v>
      </c>
      <c r="H871" s="411">
        <f t="shared" si="52"/>
        <v>96</v>
      </c>
      <c r="I871" s="391" t="s">
        <v>3423</v>
      </c>
      <c r="J871" s="411"/>
      <c r="K871" s="302"/>
    </row>
    <row r="872" spans="1:11" s="170" customFormat="1" ht="21" customHeight="1">
      <c r="A872" s="403"/>
      <c r="B872" s="402" t="s">
        <v>1910</v>
      </c>
      <c r="C872" s="403" t="s">
        <v>33</v>
      </c>
      <c r="D872" s="403" t="s">
        <v>613</v>
      </c>
      <c r="E872" s="402" t="s">
        <v>3168</v>
      </c>
      <c r="F872" s="402">
        <v>2</v>
      </c>
      <c r="G872" s="411">
        <v>16</v>
      </c>
      <c r="H872" s="411">
        <f t="shared" si="52"/>
        <v>32</v>
      </c>
      <c r="I872" s="391" t="s">
        <v>3425</v>
      </c>
      <c r="J872" s="411"/>
      <c r="K872" s="302"/>
    </row>
    <row r="873" spans="1:11" s="170" customFormat="1" ht="21" customHeight="1">
      <c r="A873" s="403"/>
      <c r="B873" s="402" t="s">
        <v>3682</v>
      </c>
      <c r="C873" s="403" t="s">
        <v>3681</v>
      </c>
      <c r="D873" s="403" t="s">
        <v>613</v>
      </c>
      <c r="E873" s="402" t="s">
        <v>3126</v>
      </c>
      <c r="F873" s="402">
        <v>4</v>
      </c>
      <c r="G873" s="411">
        <v>19</v>
      </c>
      <c r="H873" s="411">
        <f t="shared" si="52"/>
        <v>76</v>
      </c>
      <c r="I873" s="391" t="s">
        <v>3108</v>
      </c>
      <c r="J873" s="411"/>
      <c r="K873" s="302"/>
    </row>
    <row r="874" spans="1:11" s="170" customFormat="1" ht="21" customHeight="1">
      <c r="A874" s="403"/>
      <c r="B874" s="402" t="s">
        <v>1907</v>
      </c>
      <c r="C874" s="403" t="s">
        <v>625</v>
      </c>
      <c r="D874" s="403" t="s">
        <v>613</v>
      </c>
      <c r="E874" s="402" t="s">
        <v>2884</v>
      </c>
      <c r="F874" s="402">
        <v>2</v>
      </c>
      <c r="G874" s="411">
        <v>14</v>
      </c>
      <c r="H874" s="411">
        <f t="shared" si="52"/>
        <v>28</v>
      </c>
      <c r="I874" s="338" t="s">
        <v>3422</v>
      </c>
      <c r="J874" s="411"/>
      <c r="K874" s="302"/>
    </row>
    <row r="875" spans="1:11" s="125" customFormat="1" ht="21" customHeight="1">
      <c r="A875" s="403"/>
      <c r="B875" s="402" t="s">
        <v>2248</v>
      </c>
      <c r="C875" s="403" t="s">
        <v>629</v>
      </c>
      <c r="D875" s="403" t="s">
        <v>613</v>
      </c>
      <c r="E875" s="402" t="s">
        <v>2886</v>
      </c>
      <c r="F875" s="402">
        <v>10</v>
      </c>
      <c r="G875" s="411">
        <v>6</v>
      </c>
      <c r="H875" s="411">
        <f t="shared" si="52"/>
        <v>60</v>
      </c>
      <c r="I875" s="338" t="s">
        <v>3422</v>
      </c>
      <c r="J875" s="411"/>
      <c r="K875" s="303"/>
    </row>
    <row r="876" spans="1:11" s="170" customFormat="1" ht="21" customHeight="1">
      <c r="A876" s="403"/>
      <c r="B876" s="402" t="s">
        <v>3316</v>
      </c>
      <c r="C876" s="403" t="s">
        <v>30</v>
      </c>
      <c r="D876" s="403" t="s">
        <v>613</v>
      </c>
      <c r="E876" s="402" t="s">
        <v>3132</v>
      </c>
      <c r="F876" s="402">
        <v>4</v>
      </c>
      <c r="G876" s="411">
        <v>8</v>
      </c>
      <c r="H876" s="411">
        <f>SUM(F876*G876)</f>
        <v>32</v>
      </c>
      <c r="I876" s="411"/>
      <c r="J876" s="411"/>
      <c r="K876" s="302"/>
    </row>
    <row r="877" spans="1:11" s="125" customFormat="1" ht="21" customHeight="1">
      <c r="A877" s="403"/>
      <c r="B877" s="402" t="s">
        <v>3680</v>
      </c>
      <c r="C877" s="403" t="s">
        <v>30</v>
      </c>
      <c r="D877" s="403" t="s">
        <v>613</v>
      </c>
      <c r="E877" s="402" t="s">
        <v>2960</v>
      </c>
      <c r="F877" s="402">
        <v>4</v>
      </c>
      <c r="G877" s="411">
        <v>23</v>
      </c>
      <c r="H877" s="411">
        <f t="shared" si="52"/>
        <v>92</v>
      </c>
      <c r="I877" s="391" t="s">
        <v>3106</v>
      </c>
      <c r="J877" s="411"/>
      <c r="K877" s="303"/>
    </row>
    <row r="878" spans="1:11" s="125" customFormat="1" ht="21" customHeight="1">
      <c r="A878" s="403"/>
      <c r="B878" s="402" t="s">
        <v>3679</v>
      </c>
      <c r="C878" s="403" t="s">
        <v>3678</v>
      </c>
      <c r="D878" s="403" t="s">
        <v>613</v>
      </c>
      <c r="E878" s="402" t="s">
        <v>2981</v>
      </c>
      <c r="F878" s="402">
        <v>2</v>
      </c>
      <c r="G878" s="411">
        <v>16</v>
      </c>
      <c r="H878" s="411">
        <f t="shared" si="52"/>
        <v>32</v>
      </c>
      <c r="I878" s="391" t="s">
        <v>3423</v>
      </c>
      <c r="J878" s="411"/>
      <c r="K878" s="303"/>
    </row>
    <row r="879" spans="1:11" s="53" customFormat="1" ht="21" customHeight="1">
      <c r="A879" s="57" t="s">
        <v>378</v>
      </c>
      <c r="B879" s="57"/>
      <c r="C879" s="57"/>
      <c r="D879" s="57" t="s">
        <v>276</v>
      </c>
      <c r="E879" s="209"/>
      <c r="F879" s="58">
        <f>SUM(F880)</f>
        <v>54</v>
      </c>
      <c r="G879" s="58">
        <f>SUM(G880)</f>
        <v>145</v>
      </c>
      <c r="H879" s="58">
        <f>SUM(H880)</f>
        <v>452</v>
      </c>
      <c r="I879" s="58"/>
      <c r="J879" s="58"/>
      <c r="K879" s="305"/>
    </row>
    <row r="880" spans="1:11" s="53" customFormat="1" ht="21" customHeight="1">
      <c r="A880" s="57"/>
      <c r="B880" s="57"/>
      <c r="C880" s="57"/>
      <c r="D880" s="57" t="s">
        <v>613</v>
      </c>
      <c r="E880" s="209"/>
      <c r="F880" s="58">
        <f>SUM(F882:F898)</f>
        <v>54</v>
      </c>
      <c r="G880" s="58">
        <f>SUM(G882:G898)</f>
        <v>145</v>
      </c>
      <c r="H880" s="58">
        <f>SUM(H882:H898)</f>
        <v>452</v>
      </c>
      <c r="I880" s="58"/>
      <c r="J880" s="58"/>
      <c r="K880" s="305"/>
    </row>
    <row r="881" spans="1:11" s="53" customFormat="1" ht="21" customHeight="1">
      <c r="A881" s="57"/>
      <c r="B881" s="57"/>
      <c r="C881" s="57"/>
      <c r="D881" s="57" t="s">
        <v>289</v>
      </c>
      <c r="E881" s="209"/>
      <c r="F881" s="59"/>
      <c r="G881" s="58"/>
      <c r="H881" s="58"/>
      <c r="I881" s="58"/>
      <c r="J881" s="58"/>
      <c r="K881" s="305"/>
    </row>
    <row r="882" spans="1:11" s="170" customFormat="1" ht="21" customHeight="1">
      <c r="A882" s="403"/>
      <c r="B882" s="402" t="s">
        <v>63</v>
      </c>
      <c r="C882" s="403" t="s">
        <v>64</v>
      </c>
      <c r="D882" s="403" t="s">
        <v>612</v>
      </c>
      <c r="E882" s="402" t="s">
        <v>2885</v>
      </c>
      <c r="F882" s="402">
        <v>2</v>
      </c>
      <c r="G882" s="411">
        <v>9</v>
      </c>
      <c r="H882" s="411">
        <f aca="true" t="shared" si="53" ref="H882:H898">SUM(F882*G882)</f>
        <v>18</v>
      </c>
      <c r="I882" s="338" t="s">
        <v>3106</v>
      </c>
      <c r="J882" s="411"/>
      <c r="K882" s="302"/>
    </row>
    <row r="883" spans="1:11" s="170" customFormat="1" ht="21" customHeight="1">
      <c r="A883" s="403"/>
      <c r="B883" s="402" t="s">
        <v>2799</v>
      </c>
      <c r="C883" s="403" t="s">
        <v>64</v>
      </c>
      <c r="D883" s="403" t="s">
        <v>613</v>
      </c>
      <c r="E883" s="402" t="s">
        <v>2993</v>
      </c>
      <c r="F883" s="402">
        <v>2</v>
      </c>
      <c r="G883" s="411">
        <v>22</v>
      </c>
      <c r="H883" s="411">
        <f t="shared" si="53"/>
        <v>44</v>
      </c>
      <c r="I883" s="338" t="s">
        <v>3106</v>
      </c>
      <c r="J883" s="411"/>
      <c r="K883" s="302"/>
    </row>
    <row r="884" spans="1:11" s="170" customFormat="1" ht="21" customHeight="1">
      <c r="A884" s="403"/>
      <c r="B884" s="402" t="s">
        <v>3003</v>
      </c>
      <c r="C884" s="403" t="s">
        <v>64</v>
      </c>
      <c r="D884" s="403" t="s">
        <v>613</v>
      </c>
      <c r="E884" s="402" t="s">
        <v>2993</v>
      </c>
      <c r="F884" s="402">
        <v>2</v>
      </c>
      <c r="G884" s="411">
        <v>9</v>
      </c>
      <c r="H884" s="411">
        <f t="shared" si="53"/>
        <v>18</v>
      </c>
      <c r="I884" s="338" t="s">
        <v>3106</v>
      </c>
      <c r="J884" s="411"/>
      <c r="K884" s="302"/>
    </row>
    <row r="885" spans="1:11" s="170" customFormat="1" ht="21" customHeight="1">
      <c r="A885" s="403"/>
      <c r="B885" s="402" t="s">
        <v>1167</v>
      </c>
      <c r="C885" s="403" t="s">
        <v>1166</v>
      </c>
      <c r="D885" s="403" t="s">
        <v>613</v>
      </c>
      <c r="E885" s="402" t="s">
        <v>2883</v>
      </c>
      <c r="F885" s="402">
        <v>4</v>
      </c>
      <c r="G885" s="411">
        <v>13</v>
      </c>
      <c r="H885" s="411">
        <f t="shared" si="53"/>
        <v>52</v>
      </c>
      <c r="I885" s="338" t="s">
        <v>3476</v>
      </c>
      <c r="J885" s="411"/>
      <c r="K885" s="302"/>
    </row>
    <row r="886" spans="1:11" s="170" customFormat="1" ht="21" customHeight="1">
      <c r="A886" s="403"/>
      <c r="B886" s="402" t="s">
        <v>1165</v>
      </c>
      <c r="C886" s="403" t="s">
        <v>1164</v>
      </c>
      <c r="D886" s="403" t="s">
        <v>613</v>
      </c>
      <c r="E886" s="402" t="s">
        <v>2883</v>
      </c>
      <c r="F886" s="402">
        <v>4</v>
      </c>
      <c r="G886" s="411">
        <v>11</v>
      </c>
      <c r="H886" s="411">
        <f t="shared" si="53"/>
        <v>44</v>
      </c>
      <c r="I886" s="338" t="s">
        <v>3476</v>
      </c>
      <c r="J886" s="411"/>
      <c r="K886" s="302"/>
    </row>
    <row r="887" spans="1:11" s="170" customFormat="1" ht="21" customHeight="1">
      <c r="A887" s="403"/>
      <c r="B887" s="402" t="s">
        <v>1163</v>
      </c>
      <c r="C887" s="403" t="s">
        <v>176</v>
      </c>
      <c r="D887" s="403" t="s">
        <v>613</v>
      </c>
      <c r="E887" s="402" t="s">
        <v>2883</v>
      </c>
      <c r="F887" s="402">
        <v>4</v>
      </c>
      <c r="G887" s="411">
        <v>14</v>
      </c>
      <c r="H887" s="411">
        <f t="shared" si="53"/>
        <v>56</v>
      </c>
      <c r="I887" s="338" t="s">
        <v>3476</v>
      </c>
      <c r="J887" s="411"/>
      <c r="K887" s="302"/>
    </row>
    <row r="888" spans="1:11" s="170" customFormat="1" ht="21" customHeight="1">
      <c r="A888" s="403"/>
      <c r="B888" s="402" t="s">
        <v>1898</v>
      </c>
      <c r="C888" s="403" t="s">
        <v>1897</v>
      </c>
      <c r="D888" s="403" t="s">
        <v>613</v>
      </c>
      <c r="E888" s="402" t="s">
        <v>2883</v>
      </c>
      <c r="F888" s="402">
        <v>4</v>
      </c>
      <c r="G888" s="411">
        <v>8</v>
      </c>
      <c r="H888" s="411">
        <f t="shared" si="53"/>
        <v>32</v>
      </c>
      <c r="I888" s="338" t="s">
        <v>3476</v>
      </c>
      <c r="J888" s="411"/>
      <c r="K888" s="302"/>
    </row>
    <row r="889" spans="1:11" s="170" customFormat="1" ht="21" customHeight="1">
      <c r="A889" s="403"/>
      <c r="B889" s="402" t="s">
        <v>1896</v>
      </c>
      <c r="C889" s="403" t="s">
        <v>265</v>
      </c>
      <c r="D889" s="403" t="s">
        <v>613</v>
      </c>
      <c r="E889" s="402" t="s">
        <v>2884</v>
      </c>
      <c r="F889" s="402">
        <v>2</v>
      </c>
      <c r="G889" s="411">
        <v>8</v>
      </c>
      <c r="H889" s="411">
        <f t="shared" si="53"/>
        <v>16</v>
      </c>
      <c r="I889" s="338" t="s">
        <v>3476</v>
      </c>
      <c r="J889" s="411"/>
      <c r="K889" s="302"/>
    </row>
    <row r="890" spans="1:11" s="170" customFormat="1" ht="21" customHeight="1">
      <c r="A890" s="403"/>
      <c r="B890" s="402" t="s">
        <v>2798</v>
      </c>
      <c r="C890" s="403" t="s">
        <v>2797</v>
      </c>
      <c r="D890" s="403" t="s">
        <v>613</v>
      </c>
      <c r="E890" s="402" t="s">
        <v>2883</v>
      </c>
      <c r="F890" s="402">
        <v>4</v>
      </c>
      <c r="G890" s="411">
        <v>3</v>
      </c>
      <c r="H890" s="411">
        <f t="shared" si="53"/>
        <v>12</v>
      </c>
      <c r="I890" s="338" t="s">
        <v>3475</v>
      </c>
      <c r="J890" s="411"/>
      <c r="K890" s="302"/>
    </row>
    <row r="891" spans="1:11" s="170" customFormat="1" ht="21" customHeight="1">
      <c r="A891" s="403"/>
      <c r="B891" s="402" t="s">
        <v>3677</v>
      </c>
      <c r="C891" s="403" t="s">
        <v>3676</v>
      </c>
      <c r="D891" s="403" t="s">
        <v>613</v>
      </c>
      <c r="E891" s="402" t="s">
        <v>2887</v>
      </c>
      <c r="F891" s="402">
        <v>2</v>
      </c>
      <c r="G891" s="411">
        <v>2</v>
      </c>
      <c r="H891" s="411">
        <f t="shared" si="53"/>
        <v>4</v>
      </c>
      <c r="I891" s="338" t="s">
        <v>3475</v>
      </c>
      <c r="J891" s="411"/>
      <c r="K891" s="302"/>
    </row>
    <row r="892" spans="1:11" s="170" customFormat="1" ht="21" customHeight="1">
      <c r="A892" s="403"/>
      <c r="B892" s="402" t="s">
        <v>1895</v>
      </c>
      <c r="C892" s="403" t="s">
        <v>1894</v>
      </c>
      <c r="D892" s="403" t="s">
        <v>613</v>
      </c>
      <c r="E892" s="402" t="s">
        <v>2887</v>
      </c>
      <c r="F892" s="402">
        <v>2</v>
      </c>
      <c r="G892" s="411">
        <v>6</v>
      </c>
      <c r="H892" s="411">
        <f t="shared" si="53"/>
        <v>12</v>
      </c>
      <c r="I892" s="338" t="s">
        <v>3477</v>
      </c>
      <c r="J892" s="411"/>
      <c r="K892" s="302"/>
    </row>
    <row r="893" spans="1:11" s="170" customFormat="1" ht="21" customHeight="1">
      <c r="A893" s="403"/>
      <c r="B893" s="402" t="s">
        <v>3296</v>
      </c>
      <c r="C893" s="403" t="s">
        <v>3295</v>
      </c>
      <c r="D893" s="403" t="s">
        <v>613</v>
      </c>
      <c r="E893" s="402" t="s">
        <v>2883</v>
      </c>
      <c r="F893" s="402">
        <v>4</v>
      </c>
      <c r="G893" s="411">
        <v>6</v>
      </c>
      <c r="H893" s="411">
        <f t="shared" si="53"/>
        <v>24</v>
      </c>
      <c r="I893" s="338" t="s">
        <v>3477</v>
      </c>
      <c r="J893" s="411"/>
      <c r="K893" s="302"/>
    </row>
    <row r="894" spans="1:11" s="170" customFormat="1" ht="21" customHeight="1">
      <c r="A894" s="403"/>
      <c r="B894" s="402" t="s">
        <v>1893</v>
      </c>
      <c r="C894" s="403" t="s">
        <v>625</v>
      </c>
      <c r="D894" s="403" t="s">
        <v>613</v>
      </c>
      <c r="E894" s="402" t="s">
        <v>2884</v>
      </c>
      <c r="F894" s="402">
        <v>2</v>
      </c>
      <c r="G894" s="411">
        <v>8</v>
      </c>
      <c r="H894" s="411">
        <f t="shared" si="53"/>
        <v>16</v>
      </c>
      <c r="I894" s="338" t="s">
        <v>3110</v>
      </c>
      <c r="J894" s="411"/>
      <c r="K894" s="302"/>
    </row>
    <row r="895" spans="1:11" s="170" customFormat="1" ht="21" customHeight="1">
      <c r="A895" s="403"/>
      <c r="B895" s="402" t="s">
        <v>2386</v>
      </c>
      <c r="C895" s="403" t="s">
        <v>2385</v>
      </c>
      <c r="D895" s="403" t="s">
        <v>613</v>
      </c>
      <c r="E895" s="402" t="s">
        <v>2883</v>
      </c>
      <c r="F895" s="402">
        <v>4</v>
      </c>
      <c r="G895" s="411">
        <v>6</v>
      </c>
      <c r="H895" s="411">
        <f t="shared" si="53"/>
        <v>24</v>
      </c>
      <c r="I895" s="338" t="s">
        <v>3476</v>
      </c>
      <c r="J895" s="411"/>
      <c r="K895" s="302"/>
    </row>
    <row r="896" spans="1:11" s="170" customFormat="1" ht="21" customHeight="1">
      <c r="A896" s="403"/>
      <c r="B896" s="402" t="s">
        <v>2384</v>
      </c>
      <c r="C896" s="403" t="s">
        <v>2383</v>
      </c>
      <c r="D896" s="403" t="s">
        <v>613</v>
      </c>
      <c r="E896" s="402" t="s">
        <v>3254</v>
      </c>
      <c r="F896" s="402">
        <v>4</v>
      </c>
      <c r="G896" s="411">
        <v>8</v>
      </c>
      <c r="H896" s="411">
        <f t="shared" si="53"/>
        <v>32</v>
      </c>
      <c r="I896" s="338" t="s">
        <v>3476</v>
      </c>
      <c r="J896" s="411"/>
      <c r="K896" s="302"/>
    </row>
    <row r="897" spans="1:11" s="170" customFormat="1" ht="21" customHeight="1">
      <c r="A897" s="403"/>
      <c r="B897" s="402" t="s">
        <v>1892</v>
      </c>
      <c r="C897" s="403" t="s">
        <v>1432</v>
      </c>
      <c r="D897" s="403" t="s">
        <v>613</v>
      </c>
      <c r="E897" s="402" t="s">
        <v>2883</v>
      </c>
      <c r="F897" s="402">
        <v>4</v>
      </c>
      <c r="G897" s="411">
        <v>5</v>
      </c>
      <c r="H897" s="411">
        <f t="shared" si="53"/>
        <v>20</v>
      </c>
      <c r="I897" s="338" t="s">
        <v>3885</v>
      </c>
      <c r="J897" s="411"/>
      <c r="K897" s="302"/>
    </row>
    <row r="898" spans="1:11" s="170" customFormat="1" ht="21" customHeight="1">
      <c r="A898" s="403"/>
      <c r="B898" s="402" t="s">
        <v>1891</v>
      </c>
      <c r="C898" s="403" t="s">
        <v>1890</v>
      </c>
      <c r="D898" s="403" t="s">
        <v>613</v>
      </c>
      <c r="E898" s="402" t="s">
        <v>2883</v>
      </c>
      <c r="F898" s="402">
        <v>4</v>
      </c>
      <c r="G898" s="411">
        <v>7</v>
      </c>
      <c r="H898" s="411">
        <f t="shared" si="53"/>
        <v>28</v>
      </c>
      <c r="I898" s="338" t="s">
        <v>3886</v>
      </c>
      <c r="J898" s="411"/>
      <c r="K898" s="302"/>
    </row>
    <row r="899" spans="1:11" s="53" customFormat="1" ht="21" customHeight="1">
      <c r="A899" s="57" t="s">
        <v>392</v>
      </c>
      <c r="B899" s="57"/>
      <c r="C899" s="57"/>
      <c r="D899" s="57" t="s">
        <v>276</v>
      </c>
      <c r="E899" s="209"/>
      <c r="F899" s="58">
        <f>SUM(F900)</f>
        <v>48</v>
      </c>
      <c r="G899" s="58">
        <f>SUM(G900:G901)</f>
        <v>401</v>
      </c>
      <c r="H899" s="58">
        <f>SUM(H900:H901)</f>
        <v>1328</v>
      </c>
      <c r="I899" s="58"/>
      <c r="J899" s="58"/>
      <c r="K899" s="305"/>
    </row>
    <row r="900" spans="1:11" s="53" customFormat="1" ht="21" customHeight="1">
      <c r="A900" s="57" t="s">
        <v>393</v>
      </c>
      <c r="B900" s="57"/>
      <c r="C900" s="57"/>
      <c r="D900" s="57" t="s">
        <v>613</v>
      </c>
      <c r="E900" s="209"/>
      <c r="F900" s="58">
        <f>SUM(F902:F917)</f>
        <v>48</v>
      </c>
      <c r="G900" s="58">
        <f>SUM(G902:G916)</f>
        <v>298</v>
      </c>
      <c r="H900" s="58">
        <f>SUM(H902:H916)</f>
        <v>916</v>
      </c>
      <c r="I900" s="58"/>
      <c r="J900" s="58"/>
      <c r="K900" s="305"/>
    </row>
    <row r="901" spans="1:11" s="53" customFormat="1" ht="21" customHeight="1">
      <c r="A901" s="57"/>
      <c r="B901" s="57"/>
      <c r="C901" s="57"/>
      <c r="D901" s="57" t="s">
        <v>289</v>
      </c>
      <c r="E901" s="209"/>
      <c r="F901" s="59"/>
      <c r="G901" s="58">
        <f>SUM(G917)</f>
        <v>103</v>
      </c>
      <c r="H901" s="58">
        <f>SUM(H917)</f>
        <v>412</v>
      </c>
      <c r="I901" s="58"/>
      <c r="J901" s="58"/>
      <c r="K901" s="305"/>
    </row>
    <row r="902" spans="1:11" s="170" customFormat="1" ht="21" customHeight="1">
      <c r="A902" s="403"/>
      <c r="B902" s="402" t="s">
        <v>1147</v>
      </c>
      <c r="C902" s="403" t="s">
        <v>588</v>
      </c>
      <c r="D902" s="403" t="s">
        <v>613</v>
      </c>
      <c r="E902" s="402" t="s">
        <v>3152</v>
      </c>
      <c r="F902" s="402">
        <v>2</v>
      </c>
      <c r="G902" s="411">
        <v>28</v>
      </c>
      <c r="H902" s="411">
        <f aca="true" t="shared" si="54" ref="H902:H917">SUM(F902*G902)</f>
        <v>56</v>
      </c>
      <c r="I902" s="411"/>
      <c r="J902" s="411"/>
      <c r="K902" s="302"/>
    </row>
    <row r="903" spans="1:11" s="170" customFormat="1" ht="21" customHeight="1">
      <c r="A903" s="403"/>
      <c r="B903" s="402" t="s">
        <v>1146</v>
      </c>
      <c r="C903" s="403" t="s">
        <v>3890</v>
      </c>
      <c r="D903" s="403" t="s">
        <v>613</v>
      </c>
      <c r="E903" s="402" t="s">
        <v>2884</v>
      </c>
      <c r="F903" s="402">
        <v>2</v>
      </c>
      <c r="G903" s="411">
        <v>27</v>
      </c>
      <c r="H903" s="411">
        <f t="shared" si="54"/>
        <v>54</v>
      </c>
      <c r="I903" s="338" t="s">
        <v>3479</v>
      </c>
      <c r="J903" s="411"/>
      <c r="K903" s="302"/>
    </row>
    <row r="904" spans="1:11" s="170" customFormat="1" ht="21" customHeight="1">
      <c r="A904" s="403"/>
      <c r="B904" s="402"/>
      <c r="C904" s="403" t="s">
        <v>3891</v>
      </c>
      <c r="D904" s="403"/>
      <c r="E904" s="402"/>
      <c r="F904" s="402"/>
      <c r="G904" s="411"/>
      <c r="H904" s="411"/>
      <c r="I904" s="401"/>
      <c r="J904" s="411"/>
      <c r="K904" s="302"/>
    </row>
    <row r="905" spans="1:11" s="170" customFormat="1" ht="21" customHeight="1">
      <c r="A905" s="403"/>
      <c r="B905" s="402" t="s">
        <v>1145</v>
      </c>
      <c r="C905" s="403" t="s">
        <v>589</v>
      </c>
      <c r="D905" s="403" t="s">
        <v>613</v>
      </c>
      <c r="E905" s="402" t="s">
        <v>3126</v>
      </c>
      <c r="F905" s="402">
        <v>4</v>
      </c>
      <c r="G905" s="411">
        <v>26</v>
      </c>
      <c r="H905" s="411">
        <f t="shared" si="54"/>
        <v>104</v>
      </c>
      <c r="I905" s="338" t="s">
        <v>3481</v>
      </c>
      <c r="J905" s="411"/>
      <c r="K905" s="302"/>
    </row>
    <row r="906" spans="1:11" s="170" customFormat="1" ht="21" customHeight="1">
      <c r="A906" s="403"/>
      <c r="B906" s="402" t="s">
        <v>1417</v>
      </c>
      <c r="C906" s="403" t="s">
        <v>154</v>
      </c>
      <c r="D906" s="403" t="s">
        <v>613</v>
      </c>
      <c r="E906" s="402" t="s">
        <v>2883</v>
      </c>
      <c r="F906" s="402">
        <v>4</v>
      </c>
      <c r="G906" s="411">
        <v>13</v>
      </c>
      <c r="H906" s="411">
        <f t="shared" si="54"/>
        <v>52</v>
      </c>
      <c r="I906" s="338" t="s">
        <v>3481</v>
      </c>
      <c r="J906" s="411"/>
      <c r="K906" s="302"/>
    </row>
    <row r="907" spans="1:11" s="170" customFormat="1" ht="21" customHeight="1">
      <c r="A907" s="403"/>
      <c r="B907" s="402" t="s">
        <v>1419</v>
      </c>
      <c r="C907" s="403" t="s">
        <v>1418</v>
      </c>
      <c r="D907" s="403" t="s">
        <v>613</v>
      </c>
      <c r="E907" s="402" t="s">
        <v>2887</v>
      </c>
      <c r="F907" s="402">
        <v>2</v>
      </c>
      <c r="G907" s="411">
        <v>13</v>
      </c>
      <c r="H907" s="411">
        <f t="shared" si="54"/>
        <v>26</v>
      </c>
      <c r="I907" s="338" t="s">
        <v>3481</v>
      </c>
      <c r="J907" s="411"/>
      <c r="K907" s="302"/>
    </row>
    <row r="908" spans="1:11" s="170" customFormat="1" ht="21" customHeight="1">
      <c r="A908" s="403"/>
      <c r="B908" s="402" t="s">
        <v>1881</v>
      </c>
      <c r="C908" s="403" t="s">
        <v>590</v>
      </c>
      <c r="D908" s="403" t="s">
        <v>613</v>
      </c>
      <c r="E908" s="402" t="s">
        <v>3152</v>
      </c>
      <c r="F908" s="402">
        <v>2</v>
      </c>
      <c r="G908" s="411">
        <v>32</v>
      </c>
      <c r="H908" s="411">
        <f t="shared" si="54"/>
        <v>64</v>
      </c>
      <c r="I908" s="338" t="s">
        <v>3483</v>
      </c>
      <c r="J908" s="411"/>
      <c r="K908" s="302"/>
    </row>
    <row r="909" spans="1:11" s="170" customFormat="1" ht="21" customHeight="1">
      <c r="A909" s="403"/>
      <c r="B909" s="402" t="s">
        <v>1880</v>
      </c>
      <c r="C909" s="403" t="s">
        <v>591</v>
      </c>
      <c r="D909" s="403" t="s">
        <v>613</v>
      </c>
      <c r="E909" s="402" t="s">
        <v>3152</v>
      </c>
      <c r="F909" s="402">
        <v>2</v>
      </c>
      <c r="G909" s="411">
        <v>33</v>
      </c>
      <c r="H909" s="411">
        <f t="shared" si="54"/>
        <v>66</v>
      </c>
      <c r="I909" s="338" t="s">
        <v>3483</v>
      </c>
      <c r="J909" s="411"/>
      <c r="K909" s="302"/>
    </row>
    <row r="910" spans="1:11" s="170" customFormat="1" ht="21" customHeight="1">
      <c r="A910" s="403"/>
      <c r="B910" s="402" t="s">
        <v>2796</v>
      </c>
      <c r="C910" s="403" t="s">
        <v>2795</v>
      </c>
      <c r="D910" s="403" t="s">
        <v>613</v>
      </c>
      <c r="E910" s="402" t="s">
        <v>3126</v>
      </c>
      <c r="F910" s="402">
        <v>4</v>
      </c>
      <c r="G910" s="411">
        <v>32</v>
      </c>
      <c r="H910" s="411">
        <f t="shared" si="54"/>
        <v>128</v>
      </c>
      <c r="I910" s="338" t="s">
        <v>3108</v>
      </c>
      <c r="J910" s="411"/>
      <c r="K910" s="302"/>
    </row>
    <row r="911" spans="1:11" s="170" customFormat="1" ht="21" customHeight="1">
      <c r="A911" s="403"/>
      <c r="B911" s="402" t="s">
        <v>2980</v>
      </c>
      <c r="C911" s="403" t="s">
        <v>3892</v>
      </c>
      <c r="D911" s="403" t="s">
        <v>613</v>
      </c>
      <c r="E911" s="402" t="s">
        <v>3126</v>
      </c>
      <c r="F911" s="402">
        <v>4</v>
      </c>
      <c r="G911" s="411">
        <v>20</v>
      </c>
      <c r="H911" s="411">
        <f t="shared" si="54"/>
        <v>80</v>
      </c>
      <c r="I911" s="338" t="s">
        <v>3108</v>
      </c>
      <c r="J911" s="411"/>
      <c r="K911" s="302"/>
    </row>
    <row r="912" spans="1:11" s="170" customFormat="1" ht="21" customHeight="1">
      <c r="A912" s="403"/>
      <c r="B912" s="402"/>
      <c r="C912" s="403" t="s">
        <v>3893</v>
      </c>
      <c r="D912" s="403"/>
      <c r="E912" s="402"/>
      <c r="F912" s="402"/>
      <c r="G912" s="411"/>
      <c r="H912" s="411"/>
      <c r="I912" s="401"/>
      <c r="J912" s="411"/>
      <c r="K912" s="302"/>
    </row>
    <row r="913" spans="1:11" s="170" customFormat="1" ht="21" customHeight="1">
      <c r="A913" s="403"/>
      <c r="B913" s="402" t="s">
        <v>1879</v>
      </c>
      <c r="C913" s="403" t="s">
        <v>1878</v>
      </c>
      <c r="D913" s="403" t="s">
        <v>613</v>
      </c>
      <c r="E913" s="402" t="s">
        <v>3139</v>
      </c>
      <c r="F913" s="402">
        <v>4</v>
      </c>
      <c r="G913" s="411">
        <v>21</v>
      </c>
      <c r="H913" s="411">
        <f t="shared" si="54"/>
        <v>84</v>
      </c>
      <c r="I913" s="338" t="s">
        <v>3108</v>
      </c>
      <c r="J913" s="411"/>
      <c r="K913" s="302"/>
    </row>
    <row r="914" spans="1:11" s="170" customFormat="1" ht="21" customHeight="1">
      <c r="A914" s="403"/>
      <c r="B914" s="402" t="s">
        <v>1877</v>
      </c>
      <c r="C914" s="403" t="s">
        <v>625</v>
      </c>
      <c r="D914" s="403" t="s">
        <v>613</v>
      </c>
      <c r="E914" s="402" t="s">
        <v>2884</v>
      </c>
      <c r="F914" s="402">
        <v>2</v>
      </c>
      <c r="G914" s="411">
        <v>28</v>
      </c>
      <c r="H914" s="411">
        <f t="shared" si="54"/>
        <v>56</v>
      </c>
      <c r="I914" s="392" t="s">
        <v>3484</v>
      </c>
      <c r="J914" s="411"/>
      <c r="K914" s="302"/>
    </row>
    <row r="915" spans="1:11" s="170" customFormat="1" ht="21" customHeight="1">
      <c r="A915" s="403"/>
      <c r="B915" s="402" t="s">
        <v>2388</v>
      </c>
      <c r="C915" s="403" t="s">
        <v>2387</v>
      </c>
      <c r="D915" s="403" t="s">
        <v>613</v>
      </c>
      <c r="E915" s="402" t="s">
        <v>3152</v>
      </c>
      <c r="F915" s="402">
        <v>2</v>
      </c>
      <c r="G915" s="411">
        <v>13</v>
      </c>
      <c r="H915" s="411">
        <f t="shared" si="54"/>
        <v>26</v>
      </c>
      <c r="I915" s="338" t="s">
        <v>3483</v>
      </c>
      <c r="J915" s="411"/>
      <c r="K915" s="302"/>
    </row>
    <row r="916" spans="1:11" s="170" customFormat="1" ht="21" customHeight="1">
      <c r="A916" s="403"/>
      <c r="B916" s="402" t="s">
        <v>2253</v>
      </c>
      <c r="C916" s="403" t="s">
        <v>629</v>
      </c>
      <c r="D916" s="403" t="s">
        <v>613</v>
      </c>
      <c r="E916" s="402" t="s">
        <v>2886</v>
      </c>
      <c r="F916" s="402">
        <v>10</v>
      </c>
      <c r="G916" s="411">
        <v>12</v>
      </c>
      <c r="H916" s="411">
        <f t="shared" si="54"/>
        <v>120</v>
      </c>
      <c r="I916" s="392" t="s">
        <v>3484</v>
      </c>
      <c r="J916" s="411"/>
      <c r="K916" s="302"/>
    </row>
    <row r="917" spans="1:11" s="170" customFormat="1" ht="21" customHeight="1">
      <c r="A917" s="403"/>
      <c r="B917" s="402" t="s">
        <v>3662</v>
      </c>
      <c r="C917" s="403" t="s">
        <v>3661</v>
      </c>
      <c r="D917" s="403" t="s">
        <v>289</v>
      </c>
      <c r="E917" s="402" t="s">
        <v>3120</v>
      </c>
      <c r="F917" s="402">
        <v>4</v>
      </c>
      <c r="G917" s="411">
        <v>103</v>
      </c>
      <c r="H917" s="411">
        <f t="shared" si="54"/>
        <v>412</v>
      </c>
      <c r="I917" s="338" t="s">
        <v>3108</v>
      </c>
      <c r="J917" s="411"/>
      <c r="K917" s="302"/>
    </row>
    <row r="918" spans="1:11" s="53" customFormat="1" ht="21" customHeight="1">
      <c r="A918" s="57" t="s">
        <v>379</v>
      </c>
      <c r="B918" s="57"/>
      <c r="C918" s="57"/>
      <c r="D918" s="57" t="s">
        <v>276</v>
      </c>
      <c r="E918" s="209"/>
      <c r="F918" s="58">
        <f>SUM(F919)</f>
        <v>60</v>
      </c>
      <c r="G918" s="58">
        <f>SUM(G919:G920)</f>
        <v>353</v>
      </c>
      <c r="H918" s="58">
        <f>SUM(H919:H920)</f>
        <v>1050</v>
      </c>
      <c r="I918" s="58"/>
      <c r="J918" s="58"/>
      <c r="K918" s="305"/>
    </row>
    <row r="919" spans="1:11" s="53" customFormat="1" ht="21" customHeight="1">
      <c r="A919" s="57"/>
      <c r="B919" s="57"/>
      <c r="C919" s="57"/>
      <c r="D919" s="57" t="s">
        <v>613</v>
      </c>
      <c r="E919" s="209"/>
      <c r="F919" s="58">
        <f>SUM(F921:F938)</f>
        <v>60</v>
      </c>
      <c r="G919" s="58">
        <f>SUM(G921:G938)</f>
        <v>353</v>
      </c>
      <c r="H919" s="58">
        <f>SUM(H921:H938)</f>
        <v>1050</v>
      </c>
      <c r="I919" s="58"/>
      <c r="J919" s="58"/>
      <c r="K919" s="305"/>
    </row>
    <row r="920" spans="1:11" s="53" customFormat="1" ht="21" customHeight="1">
      <c r="A920" s="57"/>
      <c r="B920" s="57"/>
      <c r="C920" s="57"/>
      <c r="D920" s="57" t="s">
        <v>289</v>
      </c>
      <c r="E920" s="209"/>
      <c r="F920" s="59"/>
      <c r="G920" s="58" t="s">
        <v>320</v>
      </c>
      <c r="H920" s="58" t="s">
        <v>320</v>
      </c>
      <c r="I920" s="58"/>
      <c r="J920" s="58"/>
      <c r="K920" s="305"/>
    </row>
    <row r="921" spans="1:11" s="170" customFormat="1" ht="21" customHeight="1">
      <c r="A921" s="403"/>
      <c r="B921" s="402" t="s">
        <v>1162</v>
      </c>
      <c r="C921" s="403" t="s">
        <v>1161</v>
      </c>
      <c r="D921" s="403" t="s">
        <v>613</v>
      </c>
      <c r="E921" s="402" t="s">
        <v>3132</v>
      </c>
      <c r="F921" s="402">
        <v>4</v>
      </c>
      <c r="G921" s="411">
        <v>19</v>
      </c>
      <c r="H921" s="411">
        <f aca="true" t="shared" si="55" ref="H921:H938">SUM(F921*G921)</f>
        <v>76</v>
      </c>
      <c r="I921" s="338" t="s">
        <v>3487</v>
      </c>
      <c r="J921" s="411"/>
      <c r="K921" s="302"/>
    </row>
    <row r="922" spans="1:11" s="170" customFormat="1" ht="21" customHeight="1">
      <c r="A922" s="403"/>
      <c r="B922" s="402" t="s">
        <v>2498</v>
      </c>
      <c r="C922" s="403" t="s">
        <v>2497</v>
      </c>
      <c r="D922" s="403" t="s">
        <v>613</v>
      </c>
      <c r="E922" s="402" t="s">
        <v>2884</v>
      </c>
      <c r="F922" s="402">
        <v>2</v>
      </c>
      <c r="G922" s="411">
        <v>26</v>
      </c>
      <c r="H922" s="411">
        <f t="shared" si="55"/>
        <v>52</v>
      </c>
      <c r="I922" s="338" t="s">
        <v>3894</v>
      </c>
      <c r="J922" s="411"/>
      <c r="K922" s="302"/>
    </row>
    <row r="923" spans="1:11" s="170" customFormat="1" ht="21" customHeight="1">
      <c r="A923" s="403"/>
      <c r="B923" s="402" t="s">
        <v>1160</v>
      </c>
      <c r="C923" s="403" t="s">
        <v>845</v>
      </c>
      <c r="D923" s="403" t="s">
        <v>613</v>
      </c>
      <c r="E923" s="402" t="s">
        <v>2884</v>
      </c>
      <c r="F923" s="402">
        <v>2</v>
      </c>
      <c r="G923" s="411">
        <v>26</v>
      </c>
      <c r="H923" s="411">
        <f t="shared" si="55"/>
        <v>52</v>
      </c>
      <c r="I923" s="338" t="s">
        <v>3894</v>
      </c>
      <c r="J923" s="411"/>
      <c r="K923" s="302"/>
    </row>
    <row r="924" spans="1:11" s="170" customFormat="1" ht="21" customHeight="1">
      <c r="A924" s="403"/>
      <c r="B924" s="402" t="s">
        <v>1159</v>
      </c>
      <c r="C924" s="403" t="s">
        <v>1158</v>
      </c>
      <c r="D924" s="403" t="s">
        <v>613</v>
      </c>
      <c r="E924" s="402" t="s">
        <v>2884</v>
      </c>
      <c r="F924" s="402">
        <v>2</v>
      </c>
      <c r="G924" s="411">
        <v>27</v>
      </c>
      <c r="H924" s="411">
        <f t="shared" si="55"/>
        <v>54</v>
      </c>
      <c r="I924" s="338" t="s">
        <v>3894</v>
      </c>
      <c r="J924" s="411"/>
      <c r="K924" s="302"/>
    </row>
    <row r="925" spans="1:11" s="170" customFormat="1" ht="21" customHeight="1">
      <c r="A925" s="403"/>
      <c r="B925" s="402" t="s">
        <v>2496</v>
      </c>
      <c r="C925" s="403" t="s">
        <v>2495</v>
      </c>
      <c r="D925" s="403" t="s">
        <v>613</v>
      </c>
      <c r="E925" s="402" t="s">
        <v>3132</v>
      </c>
      <c r="F925" s="402">
        <v>4</v>
      </c>
      <c r="G925" s="411">
        <v>27</v>
      </c>
      <c r="H925" s="411">
        <f t="shared" si="55"/>
        <v>108</v>
      </c>
      <c r="I925" s="338" t="s">
        <v>3894</v>
      </c>
      <c r="J925" s="411"/>
      <c r="K925" s="302"/>
    </row>
    <row r="926" spans="1:11" s="170" customFormat="1" ht="21" customHeight="1">
      <c r="A926" s="403"/>
      <c r="B926" s="402" t="s">
        <v>1443</v>
      </c>
      <c r="C926" s="403" t="s">
        <v>1442</v>
      </c>
      <c r="D926" s="403" t="s">
        <v>613</v>
      </c>
      <c r="E926" s="402" t="s">
        <v>3132</v>
      </c>
      <c r="F926" s="402">
        <v>4</v>
      </c>
      <c r="G926" s="411">
        <v>18</v>
      </c>
      <c r="H926" s="411">
        <f t="shared" si="55"/>
        <v>72</v>
      </c>
      <c r="I926" s="338" t="s">
        <v>3486</v>
      </c>
      <c r="J926" s="411"/>
      <c r="K926" s="302"/>
    </row>
    <row r="927" spans="1:11" s="170" customFormat="1" ht="21" customHeight="1">
      <c r="A927" s="403"/>
      <c r="B927" s="402" t="s">
        <v>1444</v>
      </c>
      <c r="C927" s="403" t="s">
        <v>1445</v>
      </c>
      <c r="D927" s="403" t="s">
        <v>613</v>
      </c>
      <c r="E927" s="402" t="s">
        <v>3132</v>
      </c>
      <c r="F927" s="402">
        <v>4</v>
      </c>
      <c r="G927" s="411">
        <v>18</v>
      </c>
      <c r="H927" s="411">
        <f t="shared" si="55"/>
        <v>72</v>
      </c>
      <c r="I927" s="338" t="s">
        <v>3486</v>
      </c>
      <c r="J927" s="411"/>
      <c r="K927" s="302"/>
    </row>
    <row r="928" spans="1:11" s="170" customFormat="1" ht="21" customHeight="1">
      <c r="A928" s="403"/>
      <c r="B928" s="402" t="s">
        <v>1889</v>
      </c>
      <c r="C928" s="403" t="s">
        <v>173</v>
      </c>
      <c r="D928" s="403" t="s">
        <v>613</v>
      </c>
      <c r="E928" s="402" t="s">
        <v>2885</v>
      </c>
      <c r="F928" s="402">
        <v>2</v>
      </c>
      <c r="G928" s="411">
        <v>35</v>
      </c>
      <c r="H928" s="411">
        <f t="shared" si="55"/>
        <v>70</v>
      </c>
      <c r="I928" s="338" t="s">
        <v>3487</v>
      </c>
      <c r="J928" s="411"/>
      <c r="K928" s="302"/>
    </row>
    <row r="929" spans="1:11" s="170" customFormat="1" ht="21" customHeight="1">
      <c r="A929" s="403"/>
      <c r="B929" s="402" t="s">
        <v>1888</v>
      </c>
      <c r="C929" s="403" t="s">
        <v>586</v>
      </c>
      <c r="D929" s="403" t="s">
        <v>613</v>
      </c>
      <c r="E929" s="402" t="s">
        <v>2884</v>
      </c>
      <c r="F929" s="402">
        <v>2</v>
      </c>
      <c r="G929" s="411">
        <v>36</v>
      </c>
      <c r="H929" s="411">
        <f t="shared" si="55"/>
        <v>72</v>
      </c>
      <c r="I929" s="338" t="s">
        <v>3488</v>
      </c>
      <c r="J929" s="411"/>
      <c r="K929" s="302"/>
    </row>
    <row r="930" spans="1:11" s="170" customFormat="1" ht="21" customHeight="1">
      <c r="A930" s="403"/>
      <c r="B930" s="402" t="s">
        <v>773</v>
      </c>
      <c r="C930" s="403" t="s">
        <v>772</v>
      </c>
      <c r="D930" s="403" t="s">
        <v>613</v>
      </c>
      <c r="E930" s="402" t="s">
        <v>3126</v>
      </c>
      <c r="F930" s="402">
        <v>4</v>
      </c>
      <c r="G930" s="411">
        <v>23</v>
      </c>
      <c r="H930" s="411">
        <f t="shared" si="55"/>
        <v>92</v>
      </c>
      <c r="I930" s="338" t="s">
        <v>3108</v>
      </c>
      <c r="J930" s="411"/>
      <c r="K930" s="302"/>
    </row>
    <row r="931" spans="1:11" s="170" customFormat="1" ht="21" customHeight="1">
      <c r="A931" s="403"/>
      <c r="B931" s="402" t="s">
        <v>1887</v>
      </c>
      <c r="C931" s="403" t="s">
        <v>625</v>
      </c>
      <c r="D931" s="403" t="s">
        <v>613</v>
      </c>
      <c r="E931" s="402" t="s">
        <v>2884</v>
      </c>
      <c r="F931" s="402">
        <v>2</v>
      </c>
      <c r="G931" s="411">
        <v>21</v>
      </c>
      <c r="H931" s="411">
        <f t="shared" si="55"/>
        <v>42</v>
      </c>
      <c r="I931" s="338" t="s">
        <v>3422</v>
      </c>
      <c r="J931" s="411"/>
      <c r="K931" s="302"/>
    </row>
    <row r="932" spans="1:11" s="170" customFormat="1" ht="21" customHeight="1">
      <c r="A932" s="403"/>
      <c r="B932" s="402" t="s">
        <v>1886</v>
      </c>
      <c r="C932" s="403" t="s">
        <v>585</v>
      </c>
      <c r="D932" s="403" t="s">
        <v>613</v>
      </c>
      <c r="E932" s="402" t="s">
        <v>3132</v>
      </c>
      <c r="F932" s="402">
        <v>4</v>
      </c>
      <c r="G932" s="411">
        <v>32</v>
      </c>
      <c r="H932" s="411">
        <f t="shared" si="55"/>
        <v>128</v>
      </c>
      <c r="I932" s="338" t="s">
        <v>3487</v>
      </c>
      <c r="J932" s="411"/>
      <c r="K932" s="302"/>
    </row>
    <row r="933" spans="1:11" s="170" customFormat="1" ht="21" customHeight="1">
      <c r="A933" s="403"/>
      <c r="B933" s="402" t="s">
        <v>1885</v>
      </c>
      <c r="C933" s="403" t="s">
        <v>3322</v>
      </c>
      <c r="D933" s="403" t="s">
        <v>613</v>
      </c>
      <c r="E933" s="402" t="s">
        <v>3132</v>
      </c>
      <c r="F933" s="402">
        <v>4</v>
      </c>
      <c r="G933" s="411">
        <v>14</v>
      </c>
      <c r="H933" s="411">
        <f t="shared" si="55"/>
        <v>56</v>
      </c>
      <c r="I933" s="338" t="s">
        <v>3487</v>
      </c>
      <c r="J933" s="411"/>
      <c r="K933" s="302"/>
    </row>
    <row r="934" spans="1:11" s="170" customFormat="1" ht="21" customHeight="1">
      <c r="A934" s="403"/>
      <c r="B934" s="402"/>
      <c r="C934" s="403" t="s">
        <v>3323</v>
      </c>
      <c r="D934" s="403"/>
      <c r="E934" s="402"/>
      <c r="F934" s="402"/>
      <c r="G934" s="411"/>
      <c r="H934" s="411"/>
      <c r="I934" s="411"/>
      <c r="J934" s="411"/>
      <c r="K934" s="302"/>
    </row>
    <row r="935" spans="1:11" s="170" customFormat="1" ht="21" customHeight="1">
      <c r="A935" s="403"/>
      <c r="B935" s="402" t="s">
        <v>1884</v>
      </c>
      <c r="C935" s="403" t="s">
        <v>1883</v>
      </c>
      <c r="D935" s="403" t="s">
        <v>613</v>
      </c>
      <c r="E935" s="402" t="s">
        <v>3126</v>
      </c>
      <c r="F935" s="402">
        <v>4</v>
      </c>
      <c r="G935" s="411">
        <v>11</v>
      </c>
      <c r="H935" s="411">
        <f t="shared" si="55"/>
        <v>44</v>
      </c>
      <c r="I935" s="338" t="s">
        <v>3108</v>
      </c>
      <c r="J935" s="411"/>
      <c r="K935" s="302"/>
    </row>
    <row r="936" spans="1:11" s="170" customFormat="1" ht="21" customHeight="1">
      <c r="A936" s="403"/>
      <c r="B936" s="402" t="s">
        <v>1882</v>
      </c>
      <c r="C936" s="403" t="s">
        <v>40</v>
      </c>
      <c r="D936" s="403" t="s">
        <v>613</v>
      </c>
      <c r="E936" s="402" t="s">
        <v>3287</v>
      </c>
      <c r="F936" s="402">
        <v>4</v>
      </c>
      <c r="G936" s="411">
        <v>6</v>
      </c>
      <c r="H936" s="411">
        <f t="shared" si="55"/>
        <v>24</v>
      </c>
      <c r="I936" s="338" t="s">
        <v>3489</v>
      </c>
      <c r="J936" s="411"/>
      <c r="K936" s="302"/>
    </row>
    <row r="937" spans="1:11" s="170" customFormat="1" ht="21" customHeight="1">
      <c r="A937" s="403"/>
      <c r="B937" s="402" t="s">
        <v>2258</v>
      </c>
      <c r="C937" s="403" t="s">
        <v>265</v>
      </c>
      <c r="D937" s="403" t="s">
        <v>613</v>
      </c>
      <c r="E937" s="402" t="s">
        <v>3675</v>
      </c>
      <c r="F937" s="402">
        <v>2</v>
      </c>
      <c r="G937" s="411">
        <v>13</v>
      </c>
      <c r="H937" s="411">
        <f t="shared" si="55"/>
        <v>26</v>
      </c>
      <c r="I937" s="338" t="s">
        <v>3489</v>
      </c>
      <c r="J937" s="411"/>
      <c r="K937" s="302"/>
    </row>
    <row r="938" spans="1:11" s="170" customFormat="1" ht="21" customHeight="1">
      <c r="A938" s="403"/>
      <c r="B938" s="402" t="s">
        <v>2257</v>
      </c>
      <c r="C938" s="403" t="s">
        <v>629</v>
      </c>
      <c r="D938" s="403" t="s">
        <v>613</v>
      </c>
      <c r="E938" s="402" t="s">
        <v>2886</v>
      </c>
      <c r="F938" s="402">
        <v>10</v>
      </c>
      <c r="G938" s="411">
        <v>1</v>
      </c>
      <c r="H938" s="411">
        <f t="shared" si="55"/>
        <v>10</v>
      </c>
      <c r="I938" s="338" t="s">
        <v>3422</v>
      </c>
      <c r="J938" s="411"/>
      <c r="K938" s="302"/>
    </row>
    <row r="939" spans="1:11" s="53" customFormat="1" ht="21" customHeight="1">
      <c r="A939" s="40" t="s">
        <v>611</v>
      </c>
      <c r="B939" s="40"/>
      <c r="C939" s="40"/>
      <c r="D939" s="40" t="s">
        <v>276</v>
      </c>
      <c r="E939" s="40"/>
      <c r="F939" s="52">
        <f>SUM(F940)</f>
        <v>304</v>
      </c>
      <c r="G939" s="52">
        <f aca="true" t="shared" si="56" ref="G939:H941">SUM(G942,G981,G1020,G1034,G1038,G1058)</f>
        <v>2868</v>
      </c>
      <c r="H939" s="52">
        <f t="shared" si="56"/>
        <v>8536</v>
      </c>
      <c r="I939" s="52"/>
      <c r="J939" s="52"/>
      <c r="K939" s="305"/>
    </row>
    <row r="940" spans="1:11" s="53" customFormat="1" ht="21" customHeight="1">
      <c r="A940" s="40"/>
      <c r="B940" s="40"/>
      <c r="C940" s="40"/>
      <c r="D940" s="40" t="s">
        <v>611</v>
      </c>
      <c r="E940" s="40"/>
      <c r="F940" s="52">
        <f>SUM(F943,F982,F1021,F1035,F1039,F1059)</f>
        <v>304</v>
      </c>
      <c r="G940" s="52">
        <f t="shared" si="56"/>
        <v>2295</v>
      </c>
      <c r="H940" s="52">
        <f t="shared" si="56"/>
        <v>7182</v>
      </c>
      <c r="I940" s="52"/>
      <c r="J940" s="52"/>
      <c r="K940" s="305"/>
    </row>
    <row r="941" spans="1:11" s="53" customFormat="1" ht="21" customHeight="1">
      <c r="A941" s="41"/>
      <c r="B941" s="41"/>
      <c r="C941" s="41"/>
      <c r="D941" s="41" t="s">
        <v>289</v>
      </c>
      <c r="E941" s="41"/>
      <c r="F941" s="54"/>
      <c r="G941" s="55">
        <f t="shared" si="56"/>
        <v>573</v>
      </c>
      <c r="H941" s="55">
        <f t="shared" si="56"/>
        <v>1354</v>
      </c>
      <c r="I941" s="55"/>
      <c r="J941" s="55"/>
      <c r="K941" s="305"/>
    </row>
    <row r="942" spans="1:11" s="53" customFormat="1" ht="21" customHeight="1">
      <c r="A942" s="57" t="s">
        <v>380</v>
      </c>
      <c r="B942" s="57"/>
      <c r="C942" s="57"/>
      <c r="D942" s="57" t="s">
        <v>276</v>
      </c>
      <c r="E942" s="209"/>
      <c r="F942" s="58">
        <f>SUM(F943)</f>
        <v>62</v>
      </c>
      <c r="G942" s="58">
        <f>SUM(G945,G948,G951,G954,G957:G960,G963:G964,G967:G974,G977:G978)</f>
        <v>687</v>
      </c>
      <c r="H942" s="58">
        <f>SUM(H945,H948,H951,H954,H957:H960,H963:H964,H967:H974,H977:H978)</f>
        <v>2042</v>
      </c>
      <c r="I942" s="58"/>
      <c r="J942" s="58"/>
      <c r="K942" s="305"/>
    </row>
    <row r="943" spans="1:11" s="53" customFormat="1" ht="21" customHeight="1">
      <c r="A943" s="57"/>
      <c r="B943" s="57"/>
      <c r="C943" s="57"/>
      <c r="D943" s="57" t="s">
        <v>611</v>
      </c>
      <c r="E943" s="209"/>
      <c r="F943" s="58">
        <f>SUM(F946,F949,F952,F955,F957:F959,F961,F963,F965,F967:F968,F970:F973,F975,F977,F979)</f>
        <v>62</v>
      </c>
      <c r="G943" s="58">
        <f>SUM(G946,G949,G952,G955,G957:G959,G961,G963,G965,G967:G968,G970:G973,G975,G977,G979)</f>
        <v>679</v>
      </c>
      <c r="H943" s="58">
        <f>SUM(H946,H949,H952,H955,H957:H959,H961,H963,H965,H967:H968,H970:H973,H975,H977,H979)</f>
        <v>2018</v>
      </c>
      <c r="I943" s="58"/>
      <c r="J943" s="58"/>
      <c r="K943" s="305"/>
    </row>
    <row r="944" spans="1:11" s="53" customFormat="1" ht="21" customHeight="1">
      <c r="A944" s="57"/>
      <c r="B944" s="57"/>
      <c r="C944" s="57"/>
      <c r="D944" s="57" t="s">
        <v>289</v>
      </c>
      <c r="E944" s="209"/>
      <c r="F944" s="59"/>
      <c r="G944" s="58">
        <f>SUM(G947,G950,G953,G956,G962,G966,G976,G980)</f>
        <v>8</v>
      </c>
      <c r="H944" s="58">
        <f>SUM(H947,H950,H953,H956,H962,H966,H976,H980)</f>
        <v>24</v>
      </c>
      <c r="I944" s="58"/>
      <c r="J944" s="58"/>
      <c r="K944" s="305"/>
    </row>
    <row r="945" spans="1:11" s="170" customFormat="1" ht="21" customHeight="1">
      <c r="A945" s="403"/>
      <c r="B945" s="402" t="s">
        <v>755</v>
      </c>
      <c r="C945" s="403" t="s">
        <v>134</v>
      </c>
      <c r="D945" s="403" t="s">
        <v>276</v>
      </c>
      <c r="E945" s="402" t="s">
        <v>2883</v>
      </c>
      <c r="F945" s="402">
        <v>4</v>
      </c>
      <c r="G945" s="411">
        <f>SUM(G946:G947)</f>
        <v>5</v>
      </c>
      <c r="H945" s="411">
        <f aca="true" t="shared" si="57" ref="H945:H968">SUM(F945*G945)</f>
        <v>20</v>
      </c>
      <c r="I945" s="338" t="s">
        <v>3395</v>
      </c>
      <c r="J945" s="411"/>
      <c r="K945" s="302"/>
    </row>
    <row r="946" spans="1:11" s="170" customFormat="1" ht="21" customHeight="1">
      <c r="A946" s="403"/>
      <c r="B946" s="402"/>
      <c r="C946" s="403"/>
      <c r="D946" s="403" t="s">
        <v>611</v>
      </c>
      <c r="E946" s="402"/>
      <c r="F946" s="402">
        <v>4</v>
      </c>
      <c r="G946" s="411">
        <v>4</v>
      </c>
      <c r="H946" s="411">
        <f t="shared" si="57"/>
        <v>16</v>
      </c>
      <c r="I946" s="411"/>
      <c r="J946" s="411"/>
      <c r="K946" s="302"/>
    </row>
    <row r="947" spans="1:11" s="170" customFormat="1" ht="21" customHeight="1">
      <c r="A947" s="403"/>
      <c r="B947" s="402"/>
      <c r="C947" s="403"/>
      <c r="D947" s="403" t="s">
        <v>289</v>
      </c>
      <c r="E947" s="402" t="s">
        <v>2883</v>
      </c>
      <c r="F947" s="402">
        <v>4</v>
      </c>
      <c r="G947" s="411">
        <v>1</v>
      </c>
      <c r="H947" s="411">
        <f t="shared" si="57"/>
        <v>4</v>
      </c>
      <c r="I947" s="411"/>
      <c r="J947" s="411"/>
      <c r="K947" s="302"/>
    </row>
    <row r="948" spans="1:11" s="170" customFormat="1" ht="21" customHeight="1">
      <c r="A948" s="403"/>
      <c r="B948" s="402" t="s">
        <v>756</v>
      </c>
      <c r="C948" s="403" t="s">
        <v>77</v>
      </c>
      <c r="D948" s="403" t="s">
        <v>276</v>
      </c>
      <c r="E948" s="402" t="s">
        <v>2884</v>
      </c>
      <c r="F948" s="402">
        <v>2</v>
      </c>
      <c r="G948" s="411">
        <f>SUM(G949:G950)</f>
        <v>61</v>
      </c>
      <c r="H948" s="411">
        <f t="shared" si="57"/>
        <v>122</v>
      </c>
      <c r="I948" s="338" t="s">
        <v>3395</v>
      </c>
      <c r="J948" s="411"/>
      <c r="K948" s="302"/>
    </row>
    <row r="949" spans="1:11" s="170" customFormat="1" ht="21" customHeight="1">
      <c r="A949" s="403"/>
      <c r="B949" s="402"/>
      <c r="C949" s="403"/>
      <c r="D949" s="403" t="s">
        <v>611</v>
      </c>
      <c r="E949" s="402"/>
      <c r="F949" s="402">
        <v>2</v>
      </c>
      <c r="G949" s="411">
        <v>60</v>
      </c>
      <c r="H949" s="411">
        <f t="shared" si="57"/>
        <v>120</v>
      </c>
      <c r="I949" s="411"/>
      <c r="J949" s="411"/>
      <c r="K949" s="302"/>
    </row>
    <row r="950" spans="1:11" s="170" customFormat="1" ht="21" customHeight="1">
      <c r="A950" s="403"/>
      <c r="B950" s="402"/>
      <c r="C950" s="403"/>
      <c r="D950" s="403" t="s">
        <v>289</v>
      </c>
      <c r="E950" s="402" t="s">
        <v>2884</v>
      </c>
      <c r="F950" s="402">
        <v>2</v>
      </c>
      <c r="G950" s="411">
        <v>1</v>
      </c>
      <c r="H950" s="411">
        <f t="shared" si="57"/>
        <v>2</v>
      </c>
      <c r="I950" s="411"/>
      <c r="J950" s="411"/>
      <c r="K950" s="302"/>
    </row>
    <row r="951" spans="1:11" s="170" customFormat="1" ht="21" customHeight="1">
      <c r="A951" s="403"/>
      <c r="B951" s="402" t="s">
        <v>1244</v>
      </c>
      <c r="C951" s="403" t="s">
        <v>79</v>
      </c>
      <c r="D951" s="403" t="s">
        <v>276</v>
      </c>
      <c r="E951" s="402" t="s">
        <v>2963</v>
      </c>
      <c r="F951" s="402">
        <v>4</v>
      </c>
      <c r="G951" s="411">
        <f>SUM(G952:G953)</f>
        <v>63</v>
      </c>
      <c r="H951" s="411">
        <f t="shared" si="57"/>
        <v>252</v>
      </c>
      <c r="I951" s="338" t="s">
        <v>3395</v>
      </c>
      <c r="J951" s="411"/>
      <c r="K951" s="302"/>
    </row>
    <row r="952" spans="1:11" s="170" customFormat="1" ht="21" customHeight="1">
      <c r="A952" s="403"/>
      <c r="B952" s="402"/>
      <c r="C952" s="403"/>
      <c r="D952" s="403" t="s">
        <v>611</v>
      </c>
      <c r="E952" s="402"/>
      <c r="F952" s="402">
        <v>4</v>
      </c>
      <c r="G952" s="411">
        <v>62</v>
      </c>
      <c r="H952" s="411">
        <f t="shared" si="57"/>
        <v>248</v>
      </c>
      <c r="I952" s="411"/>
      <c r="J952" s="411"/>
      <c r="K952" s="302"/>
    </row>
    <row r="953" spans="1:11" s="170" customFormat="1" ht="21" customHeight="1">
      <c r="A953" s="403"/>
      <c r="B953" s="402"/>
      <c r="C953" s="403"/>
      <c r="D953" s="403" t="s">
        <v>289</v>
      </c>
      <c r="E953" s="402" t="s">
        <v>2963</v>
      </c>
      <c r="F953" s="402">
        <v>4</v>
      </c>
      <c r="G953" s="411">
        <v>1</v>
      </c>
      <c r="H953" s="411">
        <f t="shared" si="57"/>
        <v>4</v>
      </c>
      <c r="I953" s="411"/>
      <c r="J953" s="411"/>
      <c r="K953" s="302"/>
    </row>
    <row r="954" spans="1:11" s="170" customFormat="1" ht="21" customHeight="1">
      <c r="A954" s="403"/>
      <c r="B954" s="402" t="s">
        <v>1243</v>
      </c>
      <c r="C954" s="403" t="s">
        <v>522</v>
      </c>
      <c r="D954" s="403" t="s">
        <v>276</v>
      </c>
      <c r="E954" s="402" t="s">
        <v>2963</v>
      </c>
      <c r="F954" s="402">
        <v>4</v>
      </c>
      <c r="G954" s="411">
        <f>SUM(G955:G956)</f>
        <v>58</v>
      </c>
      <c r="H954" s="411">
        <f t="shared" si="57"/>
        <v>232</v>
      </c>
      <c r="I954" s="338" t="s">
        <v>3395</v>
      </c>
      <c r="J954" s="411"/>
      <c r="K954" s="302"/>
    </row>
    <row r="955" spans="1:11" s="170" customFormat="1" ht="21" customHeight="1">
      <c r="A955" s="403"/>
      <c r="B955" s="402"/>
      <c r="C955" s="403"/>
      <c r="D955" s="403" t="s">
        <v>611</v>
      </c>
      <c r="E955" s="402"/>
      <c r="F955" s="402">
        <v>4</v>
      </c>
      <c r="G955" s="411">
        <v>57</v>
      </c>
      <c r="H955" s="411">
        <f t="shared" si="57"/>
        <v>228</v>
      </c>
      <c r="I955" s="411"/>
      <c r="J955" s="411"/>
      <c r="K955" s="302"/>
    </row>
    <row r="956" spans="1:11" s="170" customFormat="1" ht="21" customHeight="1">
      <c r="A956" s="403"/>
      <c r="B956" s="402"/>
      <c r="C956" s="403"/>
      <c r="D956" s="403" t="s">
        <v>289</v>
      </c>
      <c r="E956" s="402" t="s">
        <v>2963</v>
      </c>
      <c r="F956" s="402">
        <v>4</v>
      </c>
      <c r="G956" s="411">
        <v>1</v>
      </c>
      <c r="H956" s="411">
        <f t="shared" si="57"/>
        <v>4</v>
      </c>
      <c r="I956" s="411"/>
      <c r="J956" s="411"/>
      <c r="K956" s="302"/>
    </row>
    <row r="957" spans="1:11" s="170" customFormat="1" ht="21" customHeight="1">
      <c r="A957" s="403"/>
      <c r="B957" s="402" t="s">
        <v>1561</v>
      </c>
      <c r="C957" s="403" t="s">
        <v>1562</v>
      </c>
      <c r="D957" s="403" t="s">
        <v>611</v>
      </c>
      <c r="E957" s="402" t="s">
        <v>2883</v>
      </c>
      <c r="F957" s="402">
        <v>4</v>
      </c>
      <c r="G957" s="411">
        <v>23</v>
      </c>
      <c r="H957" s="411">
        <f t="shared" si="57"/>
        <v>92</v>
      </c>
      <c r="I957" s="338" t="s">
        <v>3419</v>
      </c>
      <c r="J957" s="411"/>
      <c r="K957" s="302"/>
    </row>
    <row r="958" spans="1:11" s="170" customFormat="1" ht="21" customHeight="1">
      <c r="A958" s="403"/>
      <c r="B958" s="402" t="s">
        <v>1242</v>
      </c>
      <c r="C958" s="403" t="s">
        <v>1241</v>
      </c>
      <c r="D958" s="403" t="s">
        <v>611</v>
      </c>
      <c r="E958" s="402" t="s">
        <v>2883</v>
      </c>
      <c r="F958" s="402">
        <v>4</v>
      </c>
      <c r="G958" s="411">
        <v>29</v>
      </c>
      <c r="H958" s="411">
        <f t="shared" si="57"/>
        <v>116</v>
      </c>
      <c r="I958" s="338" t="s">
        <v>3420</v>
      </c>
      <c r="J958" s="411"/>
      <c r="K958" s="302"/>
    </row>
    <row r="959" spans="1:11" s="170" customFormat="1" ht="21" customHeight="1">
      <c r="A959" s="403"/>
      <c r="B959" s="402" t="s">
        <v>1240</v>
      </c>
      <c r="C959" s="403" t="s">
        <v>1239</v>
      </c>
      <c r="D959" s="403" t="s">
        <v>611</v>
      </c>
      <c r="E959" s="402" t="s">
        <v>2884</v>
      </c>
      <c r="F959" s="402">
        <v>2</v>
      </c>
      <c r="G959" s="411">
        <v>28</v>
      </c>
      <c r="H959" s="411">
        <f t="shared" si="57"/>
        <v>56</v>
      </c>
      <c r="I959" s="338" t="s">
        <v>3895</v>
      </c>
      <c r="J959" s="411"/>
      <c r="K959" s="302"/>
    </row>
    <row r="960" spans="1:11" s="170" customFormat="1" ht="21" customHeight="1">
      <c r="A960" s="403"/>
      <c r="B960" s="402" t="s">
        <v>1816</v>
      </c>
      <c r="C960" s="403" t="s">
        <v>80</v>
      </c>
      <c r="D960" s="403" t="s">
        <v>276</v>
      </c>
      <c r="E960" s="402" t="s">
        <v>2884</v>
      </c>
      <c r="F960" s="402">
        <v>2</v>
      </c>
      <c r="G960" s="411">
        <f>SUM(G961:G962)</f>
        <v>57</v>
      </c>
      <c r="H960" s="411">
        <f t="shared" si="57"/>
        <v>114</v>
      </c>
      <c r="I960" s="338" t="s">
        <v>3395</v>
      </c>
      <c r="J960" s="411"/>
      <c r="K960" s="302"/>
    </row>
    <row r="961" spans="1:11" s="170" customFormat="1" ht="21" customHeight="1">
      <c r="A961" s="403"/>
      <c r="B961" s="402"/>
      <c r="C961" s="403"/>
      <c r="D961" s="403" t="s">
        <v>611</v>
      </c>
      <c r="E961" s="402"/>
      <c r="F961" s="402">
        <v>2</v>
      </c>
      <c r="G961" s="411">
        <v>56</v>
      </c>
      <c r="H961" s="411">
        <f t="shared" si="57"/>
        <v>112</v>
      </c>
      <c r="I961" s="411"/>
      <c r="J961" s="411"/>
      <c r="K961" s="302"/>
    </row>
    <row r="962" spans="1:11" s="170" customFormat="1" ht="21" customHeight="1">
      <c r="A962" s="403"/>
      <c r="B962" s="402"/>
      <c r="C962" s="403"/>
      <c r="D962" s="403" t="s">
        <v>289</v>
      </c>
      <c r="E962" s="402" t="s">
        <v>2884</v>
      </c>
      <c r="F962" s="402">
        <v>2</v>
      </c>
      <c r="G962" s="411">
        <v>1</v>
      </c>
      <c r="H962" s="411">
        <f t="shared" si="57"/>
        <v>2</v>
      </c>
      <c r="I962" s="411"/>
      <c r="J962" s="411"/>
      <c r="K962" s="302"/>
    </row>
    <row r="963" spans="1:11" s="170" customFormat="1" ht="21" customHeight="1">
      <c r="A963" s="403"/>
      <c r="B963" s="402" t="s">
        <v>1815</v>
      </c>
      <c r="C963" s="403" t="s">
        <v>1814</v>
      </c>
      <c r="D963" s="403" t="s">
        <v>611</v>
      </c>
      <c r="E963" s="402" t="s">
        <v>2884</v>
      </c>
      <c r="F963" s="402">
        <v>2</v>
      </c>
      <c r="G963" s="411">
        <v>57</v>
      </c>
      <c r="H963" s="411">
        <f t="shared" si="57"/>
        <v>114</v>
      </c>
      <c r="I963" s="338" t="s">
        <v>3395</v>
      </c>
      <c r="J963" s="411"/>
      <c r="K963" s="302"/>
    </row>
    <row r="964" spans="1:11" s="170" customFormat="1" ht="21" customHeight="1">
      <c r="A964" s="403"/>
      <c r="B964" s="402" t="s">
        <v>2379</v>
      </c>
      <c r="C964" s="403" t="s">
        <v>1805</v>
      </c>
      <c r="D964" s="403" t="s">
        <v>276</v>
      </c>
      <c r="E964" s="402" t="s">
        <v>2884</v>
      </c>
      <c r="F964" s="402">
        <v>2</v>
      </c>
      <c r="G964" s="411">
        <f>SUM(G965:G966)</f>
        <v>33</v>
      </c>
      <c r="H964" s="411">
        <f t="shared" si="57"/>
        <v>66</v>
      </c>
      <c r="I964" s="338" t="s">
        <v>3418</v>
      </c>
      <c r="J964" s="411"/>
      <c r="K964" s="302"/>
    </row>
    <row r="965" spans="1:11" s="170" customFormat="1" ht="21" customHeight="1">
      <c r="A965" s="403"/>
      <c r="B965" s="402"/>
      <c r="C965" s="403"/>
      <c r="D965" s="403" t="s">
        <v>611</v>
      </c>
      <c r="E965" s="402"/>
      <c r="F965" s="402">
        <v>2</v>
      </c>
      <c r="G965" s="411">
        <v>32</v>
      </c>
      <c r="H965" s="411">
        <f t="shared" si="57"/>
        <v>64</v>
      </c>
      <c r="I965" s="411"/>
      <c r="J965" s="411"/>
      <c r="K965" s="302"/>
    </row>
    <row r="966" spans="1:11" s="170" customFormat="1" ht="21" customHeight="1">
      <c r="A966" s="403"/>
      <c r="B966" s="402"/>
      <c r="C966" s="403"/>
      <c r="D966" s="403" t="s">
        <v>289</v>
      </c>
      <c r="E966" s="402" t="s">
        <v>2884</v>
      </c>
      <c r="F966" s="402">
        <v>2</v>
      </c>
      <c r="G966" s="411">
        <v>1</v>
      </c>
      <c r="H966" s="411">
        <f t="shared" si="57"/>
        <v>2</v>
      </c>
      <c r="I966" s="411"/>
      <c r="J966" s="411"/>
      <c r="K966" s="302"/>
    </row>
    <row r="967" spans="1:11" s="170" customFormat="1" ht="21" customHeight="1">
      <c r="A967" s="403"/>
      <c r="B967" s="402" t="s">
        <v>1811</v>
      </c>
      <c r="C967" s="403" t="s">
        <v>1804</v>
      </c>
      <c r="D967" s="403" t="s">
        <v>611</v>
      </c>
      <c r="E967" s="402" t="s">
        <v>2884</v>
      </c>
      <c r="F967" s="402">
        <v>2</v>
      </c>
      <c r="G967" s="411">
        <v>20</v>
      </c>
      <c r="H967" s="411">
        <f t="shared" si="57"/>
        <v>40</v>
      </c>
      <c r="I967" s="338" t="s">
        <v>3418</v>
      </c>
      <c r="J967" s="411"/>
      <c r="K967" s="302"/>
    </row>
    <row r="968" spans="1:11" s="170" customFormat="1" ht="21" customHeight="1">
      <c r="A968" s="403"/>
      <c r="B968" s="402" t="s">
        <v>1810</v>
      </c>
      <c r="C968" s="403" t="s">
        <v>3735</v>
      </c>
      <c r="D968" s="403" t="s">
        <v>611</v>
      </c>
      <c r="E968" s="402" t="s">
        <v>2963</v>
      </c>
      <c r="F968" s="402">
        <v>4</v>
      </c>
      <c r="G968" s="411">
        <v>22</v>
      </c>
      <c r="H968" s="411">
        <f t="shared" si="57"/>
        <v>88</v>
      </c>
      <c r="I968" s="338" t="s">
        <v>3419</v>
      </c>
      <c r="J968" s="411"/>
      <c r="K968" s="302"/>
    </row>
    <row r="969" spans="1:11" s="170" customFormat="1" ht="21" customHeight="1">
      <c r="A969" s="403"/>
      <c r="B969" s="402"/>
      <c r="C969" s="403" t="s">
        <v>3734</v>
      </c>
      <c r="D969" s="403"/>
      <c r="E969" s="402"/>
      <c r="F969" s="402"/>
      <c r="G969" s="411"/>
      <c r="H969" s="411"/>
      <c r="I969" s="411"/>
      <c r="J969" s="411"/>
      <c r="K969" s="302"/>
    </row>
    <row r="970" spans="1:11" s="170" customFormat="1" ht="21" customHeight="1">
      <c r="A970" s="403"/>
      <c r="B970" s="402" t="s">
        <v>1809</v>
      </c>
      <c r="C970" s="403" t="s">
        <v>1808</v>
      </c>
      <c r="D970" s="403" t="s">
        <v>611</v>
      </c>
      <c r="E970" s="402" t="s">
        <v>2963</v>
      </c>
      <c r="F970" s="402">
        <v>4</v>
      </c>
      <c r="G970" s="411">
        <v>29</v>
      </c>
      <c r="H970" s="411">
        <f aca="true" t="shared" si="58" ref="H970:H980">SUM(F970*G970)</f>
        <v>116</v>
      </c>
      <c r="I970" s="338" t="s">
        <v>3419</v>
      </c>
      <c r="J970" s="411"/>
      <c r="K970" s="302"/>
    </row>
    <row r="971" spans="1:11" s="170" customFormat="1" ht="21" customHeight="1">
      <c r="A971" s="403"/>
      <c r="B971" s="402" t="s">
        <v>1807</v>
      </c>
      <c r="C971" s="403" t="s">
        <v>625</v>
      </c>
      <c r="D971" s="403" t="s">
        <v>611</v>
      </c>
      <c r="E971" s="402" t="s">
        <v>2884</v>
      </c>
      <c r="F971" s="402">
        <v>2</v>
      </c>
      <c r="G971" s="411">
        <v>56</v>
      </c>
      <c r="H971" s="411">
        <f t="shared" si="58"/>
        <v>112</v>
      </c>
      <c r="I971" s="338" t="s">
        <v>3422</v>
      </c>
      <c r="J971" s="411"/>
      <c r="K971" s="302"/>
    </row>
    <row r="972" spans="1:11" s="170" customFormat="1" ht="21" customHeight="1">
      <c r="A972" s="403"/>
      <c r="B972" s="402" t="s">
        <v>1806</v>
      </c>
      <c r="C972" s="403" t="s">
        <v>1803</v>
      </c>
      <c r="D972" s="403" t="s">
        <v>611</v>
      </c>
      <c r="E972" s="402" t="s">
        <v>2963</v>
      </c>
      <c r="F972" s="402">
        <v>4</v>
      </c>
      <c r="G972" s="411">
        <v>20</v>
      </c>
      <c r="H972" s="411">
        <f t="shared" si="58"/>
        <v>80</v>
      </c>
      <c r="I972" s="338" t="s">
        <v>3421</v>
      </c>
      <c r="J972" s="411"/>
      <c r="K972" s="302"/>
    </row>
    <row r="973" spans="1:11" s="170" customFormat="1" ht="21" customHeight="1">
      <c r="A973" s="403"/>
      <c r="B973" s="402" t="s">
        <v>2229</v>
      </c>
      <c r="C973" s="403" t="s">
        <v>629</v>
      </c>
      <c r="D973" s="403" t="s">
        <v>611</v>
      </c>
      <c r="E973" s="402" t="s">
        <v>2886</v>
      </c>
      <c r="F973" s="402">
        <v>6</v>
      </c>
      <c r="G973" s="411">
        <v>1</v>
      </c>
      <c r="H973" s="411">
        <f t="shared" si="58"/>
        <v>6</v>
      </c>
      <c r="I973" s="338" t="s">
        <v>3422</v>
      </c>
      <c r="J973" s="411"/>
      <c r="K973" s="302"/>
    </row>
    <row r="974" spans="1:11" s="170" customFormat="1" ht="21" customHeight="1">
      <c r="A974" s="403"/>
      <c r="B974" s="402" t="s">
        <v>3733</v>
      </c>
      <c r="C974" s="403" t="s">
        <v>3732</v>
      </c>
      <c r="D974" s="403" t="s">
        <v>276</v>
      </c>
      <c r="E974" s="402" t="s">
        <v>2960</v>
      </c>
      <c r="F974" s="402">
        <v>4</v>
      </c>
      <c r="G974" s="411">
        <f>SUM(G975:G976)</f>
        <v>42</v>
      </c>
      <c r="H974" s="411">
        <f t="shared" si="58"/>
        <v>168</v>
      </c>
      <c r="I974" s="338" t="s">
        <v>3395</v>
      </c>
      <c r="J974" s="411"/>
      <c r="K974" s="302"/>
    </row>
    <row r="975" spans="1:11" s="170" customFormat="1" ht="21" customHeight="1">
      <c r="A975" s="403"/>
      <c r="B975" s="402"/>
      <c r="C975" s="403"/>
      <c r="D975" s="403" t="s">
        <v>611</v>
      </c>
      <c r="E975" s="402"/>
      <c r="F975" s="402">
        <v>4</v>
      </c>
      <c r="G975" s="411">
        <v>41</v>
      </c>
      <c r="H975" s="411">
        <f t="shared" si="58"/>
        <v>164</v>
      </c>
      <c r="I975" s="411"/>
      <c r="J975" s="411"/>
      <c r="K975" s="302"/>
    </row>
    <row r="976" spans="1:11" s="170" customFormat="1" ht="21" customHeight="1">
      <c r="A976" s="403"/>
      <c r="B976" s="402"/>
      <c r="C976" s="403"/>
      <c r="D976" s="403" t="s">
        <v>289</v>
      </c>
      <c r="E976" s="402" t="s">
        <v>2960</v>
      </c>
      <c r="F976" s="402">
        <v>4</v>
      </c>
      <c r="G976" s="411">
        <v>1</v>
      </c>
      <c r="H976" s="411">
        <f t="shared" si="58"/>
        <v>4</v>
      </c>
      <c r="I976" s="411"/>
      <c r="J976" s="411"/>
      <c r="K976" s="302"/>
    </row>
    <row r="977" spans="1:11" s="170" customFormat="1" ht="21" customHeight="1">
      <c r="A977" s="403"/>
      <c r="B977" s="402" t="s">
        <v>3731</v>
      </c>
      <c r="C977" s="403" t="s">
        <v>134</v>
      </c>
      <c r="D977" s="403" t="s">
        <v>611</v>
      </c>
      <c r="E977" s="402" t="s">
        <v>2960</v>
      </c>
      <c r="F977" s="402">
        <v>4</v>
      </c>
      <c r="G977" s="411">
        <v>41</v>
      </c>
      <c r="H977" s="411">
        <f t="shared" si="58"/>
        <v>164</v>
      </c>
      <c r="I977" s="338" t="s">
        <v>3395</v>
      </c>
      <c r="J977" s="411"/>
      <c r="K977" s="302"/>
    </row>
    <row r="978" spans="1:11" s="170" customFormat="1" ht="21" customHeight="1">
      <c r="A978" s="403"/>
      <c r="B978" s="402" t="s">
        <v>3730</v>
      </c>
      <c r="C978" s="403" t="s">
        <v>523</v>
      </c>
      <c r="D978" s="403" t="s">
        <v>276</v>
      </c>
      <c r="E978" s="402" t="s">
        <v>2981</v>
      </c>
      <c r="F978" s="402">
        <v>2</v>
      </c>
      <c r="G978" s="411">
        <f>SUM(G979:G980)</f>
        <v>42</v>
      </c>
      <c r="H978" s="411">
        <f t="shared" si="58"/>
        <v>84</v>
      </c>
      <c r="I978" s="338" t="s">
        <v>3395</v>
      </c>
      <c r="J978" s="411"/>
      <c r="K978" s="302"/>
    </row>
    <row r="979" spans="1:11" s="170" customFormat="1" ht="21" customHeight="1">
      <c r="A979" s="403"/>
      <c r="B979" s="402"/>
      <c r="C979" s="403"/>
      <c r="D979" s="403" t="s">
        <v>611</v>
      </c>
      <c r="E979" s="402"/>
      <c r="F979" s="402">
        <v>2</v>
      </c>
      <c r="G979" s="411">
        <v>41</v>
      </c>
      <c r="H979" s="411">
        <f t="shared" si="58"/>
        <v>82</v>
      </c>
      <c r="I979" s="411"/>
      <c r="J979" s="411"/>
      <c r="K979" s="302"/>
    </row>
    <row r="980" spans="1:11" s="170" customFormat="1" ht="21" customHeight="1">
      <c r="A980" s="403"/>
      <c r="B980" s="402"/>
      <c r="C980" s="403"/>
      <c r="D980" s="403" t="s">
        <v>289</v>
      </c>
      <c r="E980" s="402" t="s">
        <v>2981</v>
      </c>
      <c r="F980" s="402">
        <v>2</v>
      </c>
      <c r="G980" s="411">
        <v>1</v>
      </c>
      <c r="H980" s="411">
        <f t="shared" si="58"/>
        <v>2</v>
      </c>
      <c r="I980" s="411"/>
      <c r="J980" s="411"/>
      <c r="K980" s="302"/>
    </row>
    <row r="981" spans="1:11" s="53" customFormat="1" ht="21" customHeight="1">
      <c r="A981" s="57" t="s">
        <v>381</v>
      </c>
      <c r="B981" s="57"/>
      <c r="C981" s="57"/>
      <c r="D981" s="57" t="s">
        <v>276</v>
      </c>
      <c r="E981" s="209"/>
      <c r="F981" s="58">
        <f>SUM(F982)</f>
        <v>82</v>
      </c>
      <c r="G981" s="58">
        <f>SUM(G984,G1005)</f>
        <v>1047</v>
      </c>
      <c r="H981" s="58">
        <f>SUM(H984,H1005)</f>
        <v>2708</v>
      </c>
      <c r="I981" s="58"/>
      <c r="J981" s="58"/>
      <c r="K981" s="305"/>
    </row>
    <row r="982" spans="1:11" s="53" customFormat="1" ht="21" customHeight="1">
      <c r="A982" s="57"/>
      <c r="B982" s="57"/>
      <c r="C982" s="57"/>
      <c r="D982" s="57" t="s">
        <v>611</v>
      </c>
      <c r="E982" s="209"/>
      <c r="F982" s="58">
        <f>SUM(F984,F1006)</f>
        <v>82</v>
      </c>
      <c r="G982" s="58">
        <f>SUM(G984,G1006)</f>
        <v>483</v>
      </c>
      <c r="H982" s="58">
        <f>SUM(H984,H1006)</f>
        <v>1382</v>
      </c>
      <c r="I982" s="58"/>
      <c r="J982" s="58"/>
      <c r="K982" s="305"/>
    </row>
    <row r="983" spans="1:11" s="53" customFormat="1" ht="21" customHeight="1">
      <c r="A983" s="57"/>
      <c r="B983" s="57"/>
      <c r="C983" s="57"/>
      <c r="D983" s="57" t="s">
        <v>289</v>
      </c>
      <c r="E983" s="209"/>
      <c r="F983" s="59"/>
      <c r="G983" s="58">
        <f>SUM(G1007)</f>
        <v>564</v>
      </c>
      <c r="H983" s="58">
        <f>SUM(H1007)</f>
        <v>1326</v>
      </c>
      <c r="I983" s="58"/>
      <c r="J983" s="58"/>
      <c r="K983" s="305"/>
    </row>
    <row r="984" spans="1:11" s="272" customFormat="1" ht="21" customHeight="1">
      <c r="A984" s="282" t="s">
        <v>2805</v>
      </c>
      <c r="B984" s="286"/>
      <c r="C984" s="284"/>
      <c r="D984" s="284"/>
      <c r="E984" s="286"/>
      <c r="F984" s="286">
        <f>SUM(F985:F1004)</f>
        <v>68</v>
      </c>
      <c r="G984" s="287">
        <f>SUM(G985:G1004)</f>
        <v>455</v>
      </c>
      <c r="H984" s="287">
        <f>SUM(H985:H1004)</f>
        <v>1326</v>
      </c>
      <c r="I984" s="287"/>
      <c r="J984" s="287"/>
      <c r="K984" s="304"/>
    </row>
    <row r="985" spans="1:11" s="170" customFormat="1" ht="21" customHeight="1">
      <c r="A985" s="403"/>
      <c r="B985" s="402" t="s">
        <v>763</v>
      </c>
      <c r="C985" s="403" t="s">
        <v>762</v>
      </c>
      <c r="D985" s="403" t="s">
        <v>611</v>
      </c>
      <c r="E985" s="402" t="s">
        <v>3126</v>
      </c>
      <c r="F985" s="402">
        <v>4</v>
      </c>
      <c r="G985" s="411">
        <v>2</v>
      </c>
      <c r="H985" s="411">
        <f aca="true" t="shared" si="59" ref="H985:H1004">SUM(F985*G985)</f>
        <v>8</v>
      </c>
      <c r="I985" s="338" t="s">
        <v>3107</v>
      </c>
      <c r="J985" s="411"/>
      <c r="K985" s="302"/>
    </row>
    <row r="986" spans="1:11" s="170" customFormat="1" ht="21" customHeight="1">
      <c r="A986" s="403"/>
      <c r="B986" s="402" t="s">
        <v>1265</v>
      </c>
      <c r="C986" s="403" t="s">
        <v>1264</v>
      </c>
      <c r="D986" s="403" t="s">
        <v>611</v>
      </c>
      <c r="E986" s="402" t="s">
        <v>2884</v>
      </c>
      <c r="F986" s="402">
        <v>2</v>
      </c>
      <c r="G986" s="411">
        <v>29</v>
      </c>
      <c r="H986" s="411">
        <f t="shared" si="59"/>
        <v>58</v>
      </c>
      <c r="I986" s="338" t="s">
        <v>3107</v>
      </c>
      <c r="J986" s="411"/>
      <c r="K986" s="302"/>
    </row>
    <row r="987" spans="1:11" s="170" customFormat="1" ht="21" customHeight="1">
      <c r="A987" s="403"/>
      <c r="B987" s="402" t="s">
        <v>1848</v>
      </c>
      <c r="C987" s="403" t="s">
        <v>1847</v>
      </c>
      <c r="D987" s="403" t="s">
        <v>611</v>
      </c>
      <c r="E987" s="402" t="s">
        <v>3126</v>
      </c>
      <c r="F987" s="402">
        <v>4</v>
      </c>
      <c r="G987" s="411">
        <v>28</v>
      </c>
      <c r="H987" s="411">
        <f t="shared" si="59"/>
        <v>112</v>
      </c>
      <c r="I987" s="338" t="s">
        <v>3108</v>
      </c>
      <c r="J987" s="411"/>
      <c r="K987" s="302"/>
    </row>
    <row r="988" spans="1:11" s="170" customFormat="1" ht="21" customHeight="1">
      <c r="A988" s="403"/>
      <c r="B988" s="402" t="s">
        <v>1261</v>
      </c>
      <c r="C988" s="403" t="s">
        <v>1260</v>
      </c>
      <c r="D988" s="403" t="s">
        <v>611</v>
      </c>
      <c r="E988" s="402" t="s">
        <v>3126</v>
      </c>
      <c r="F988" s="402">
        <v>4</v>
      </c>
      <c r="G988" s="411">
        <v>31</v>
      </c>
      <c r="H988" s="411">
        <f t="shared" si="59"/>
        <v>124</v>
      </c>
      <c r="I988" s="338" t="s">
        <v>3107</v>
      </c>
      <c r="J988" s="411"/>
      <c r="K988" s="302"/>
    </row>
    <row r="989" spans="1:11" s="170" customFormat="1" ht="21" customHeight="1">
      <c r="A989" s="403"/>
      <c r="B989" s="402" t="s">
        <v>1259</v>
      </c>
      <c r="C989" s="403" t="s">
        <v>1258</v>
      </c>
      <c r="D989" s="403" t="s">
        <v>611</v>
      </c>
      <c r="E989" s="402" t="s">
        <v>2884</v>
      </c>
      <c r="F989" s="402">
        <v>2</v>
      </c>
      <c r="G989" s="411">
        <v>30</v>
      </c>
      <c r="H989" s="411">
        <f t="shared" si="59"/>
        <v>60</v>
      </c>
      <c r="I989" s="338" t="s">
        <v>3108</v>
      </c>
      <c r="J989" s="411"/>
      <c r="K989" s="302"/>
    </row>
    <row r="990" spans="1:11" s="170" customFormat="1" ht="21" customHeight="1">
      <c r="A990" s="403"/>
      <c r="B990" s="402" t="s">
        <v>1257</v>
      </c>
      <c r="C990" s="403" t="s">
        <v>1256</v>
      </c>
      <c r="D990" s="403" t="s">
        <v>611</v>
      </c>
      <c r="E990" s="402" t="s">
        <v>3264</v>
      </c>
      <c r="F990" s="402">
        <v>1</v>
      </c>
      <c r="G990" s="411">
        <v>30</v>
      </c>
      <c r="H990" s="411">
        <f t="shared" si="59"/>
        <v>30</v>
      </c>
      <c r="I990" s="338" t="s">
        <v>3108</v>
      </c>
      <c r="J990" s="411"/>
      <c r="K990" s="302"/>
    </row>
    <row r="991" spans="1:11" s="170" customFormat="1" ht="21" customHeight="1">
      <c r="A991" s="403"/>
      <c r="B991" s="402" t="s">
        <v>1255</v>
      </c>
      <c r="C991" s="403" t="s">
        <v>1254</v>
      </c>
      <c r="D991" s="403" t="s">
        <v>611</v>
      </c>
      <c r="E991" s="402" t="s">
        <v>2884</v>
      </c>
      <c r="F991" s="402">
        <v>2</v>
      </c>
      <c r="G991" s="411">
        <v>31</v>
      </c>
      <c r="H991" s="411">
        <f t="shared" si="59"/>
        <v>62</v>
      </c>
      <c r="I991" s="338" t="s">
        <v>3108</v>
      </c>
      <c r="J991" s="411"/>
      <c r="K991" s="302"/>
    </row>
    <row r="992" spans="1:11" s="170" customFormat="1" ht="21" customHeight="1">
      <c r="A992" s="403"/>
      <c r="B992" s="402" t="s">
        <v>1253</v>
      </c>
      <c r="C992" s="403" t="s">
        <v>1252</v>
      </c>
      <c r="D992" s="403" t="s">
        <v>611</v>
      </c>
      <c r="E992" s="402" t="s">
        <v>2884</v>
      </c>
      <c r="F992" s="402">
        <v>2</v>
      </c>
      <c r="G992" s="411">
        <v>30</v>
      </c>
      <c r="H992" s="411">
        <f t="shared" si="59"/>
        <v>60</v>
      </c>
      <c r="I992" s="338" t="s">
        <v>3107</v>
      </c>
      <c r="J992" s="411"/>
      <c r="K992" s="302"/>
    </row>
    <row r="993" spans="1:11" s="170" customFormat="1" ht="21" customHeight="1">
      <c r="A993" s="403"/>
      <c r="B993" s="402" t="s">
        <v>2480</v>
      </c>
      <c r="C993" s="403" t="s">
        <v>2479</v>
      </c>
      <c r="D993" s="403" t="s">
        <v>611</v>
      </c>
      <c r="E993" s="402" t="s">
        <v>3126</v>
      </c>
      <c r="F993" s="402">
        <v>4</v>
      </c>
      <c r="G993" s="411">
        <v>6</v>
      </c>
      <c r="H993" s="411">
        <f t="shared" si="59"/>
        <v>24</v>
      </c>
      <c r="I993" s="338" t="s">
        <v>3108</v>
      </c>
      <c r="J993" s="411"/>
      <c r="K993" s="302"/>
    </row>
    <row r="994" spans="1:11" s="170" customFormat="1" ht="21" customHeight="1">
      <c r="A994" s="403"/>
      <c r="B994" s="402" t="s">
        <v>2744</v>
      </c>
      <c r="C994" s="403" t="s">
        <v>2743</v>
      </c>
      <c r="D994" s="403" t="s">
        <v>611</v>
      </c>
      <c r="E994" s="402" t="s">
        <v>3126</v>
      </c>
      <c r="F994" s="402">
        <v>4</v>
      </c>
      <c r="G994" s="411">
        <v>19</v>
      </c>
      <c r="H994" s="411">
        <f t="shared" si="59"/>
        <v>76</v>
      </c>
      <c r="I994" s="338" t="s">
        <v>3108</v>
      </c>
      <c r="J994" s="411"/>
      <c r="K994" s="302"/>
    </row>
    <row r="995" spans="1:11" s="170" customFormat="1" ht="21" customHeight="1">
      <c r="A995" s="403"/>
      <c r="B995" s="402" t="s">
        <v>2072</v>
      </c>
      <c r="C995" s="403" t="s">
        <v>2071</v>
      </c>
      <c r="D995" s="403" t="s">
        <v>611</v>
      </c>
      <c r="E995" s="402" t="s">
        <v>2883</v>
      </c>
      <c r="F995" s="402">
        <v>4</v>
      </c>
      <c r="G995" s="411">
        <v>36</v>
      </c>
      <c r="H995" s="411">
        <f t="shared" si="59"/>
        <v>144</v>
      </c>
      <c r="I995" s="338" t="s">
        <v>3107</v>
      </c>
      <c r="J995" s="411"/>
      <c r="K995" s="302"/>
    </row>
    <row r="996" spans="1:11" s="170" customFormat="1" ht="21" customHeight="1">
      <c r="A996" s="403"/>
      <c r="B996" s="402" t="s">
        <v>2070</v>
      </c>
      <c r="C996" s="403" t="s">
        <v>2069</v>
      </c>
      <c r="D996" s="403" t="s">
        <v>611</v>
      </c>
      <c r="E996" s="402" t="s">
        <v>2883</v>
      </c>
      <c r="F996" s="402">
        <v>4</v>
      </c>
      <c r="G996" s="411">
        <v>39</v>
      </c>
      <c r="H996" s="411">
        <f t="shared" si="59"/>
        <v>156</v>
      </c>
      <c r="I996" s="338" t="s">
        <v>3107</v>
      </c>
      <c r="J996" s="411"/>
      <c r="K996" s="302"/>
    </row>
    <row r="997" spans="1:11" s="170" customFormat="1" ht="21" customHeight="1">
      <c r="A997" s="403"/>
      <c r="B997" s="402" t="s">
        <v>3025</v>
      </c>
      <c r="C997" s="403" t="s">
        <v>3024</v>
      </c>
      <c r="D997" s="403" t="s">
        <v>611</v>
      </c>
      <c r="E997" s="402" t="s">
        <v>2883</v>
      </c>
      <c r="F997" s="402">
        <v>4</v>
      </c>
      <c r="G997" s="411">
        <v>33</v>
      </c>
      <c r="H997" s="411">
        <f t="shared" si="59"/>
        <v>132</v>
      </c>
      <c r="I997" s="338" t="s">
        <v>3108</v>
      </c>
      <c r="J997" s="411"/>
      <c r="K997" s="302"/>
    </row>
    <row r="998" spans="1:11" s="170" customFormat="1" ht="21" customHeight="1">
      <c r="A998" s="403"/>
      <c r="B998" s="402" t="s">
        <v>2742</v>
      </c>
      <c r="C998" s="403" t="s">
        <v>625</v>
      </c>
      <c r="D998" s="403" t="s">
        <v>611</v>
      </c>
      <c r="E998" s="402" t="s">
        <v>2884</v>
      </c>
      <c r="F998" s="402">
        <v>2</v>
      </c>
      <c r="G998" s="411">
        <v>38</v>
      </c>
      <c r="H998" s="411">
        <f t="shared" si="59"/>
        <v>76</v>
      </c>
      <c r="I998" s="338" t="s">
        <v>3422</v>
      </c>
      <c r="J998" s="411"/>
      <c r="K998" s="302"/>
    </row>
    <row r="999" spans="1:11" s="170" customFormat="1" ht="21" customHeight="1">
      <c r="A999" s="403"/>
      <c r="B999" s="402" t="s">
        <v>2068</v>
      </c>
      <c r="C999" s="403" t="s">
        <v>2067</v>
      </c>
      <c r="D999" s="403" t="s">
        <v>611</v>
      </c>
      <c r="E999" s="402" t="s">
        <v>3168</v>
      </c>
      <c r="F999" s="402">
        <v>2</v>
      </c>
      <c r="G999" s="411">
        <v>38</v>
      </c>
      <c r="H999" s="411">
        <f t="shared" si="59"/>
        <v>76</v>
      </c>
      <c r="I999" s="338" t="s">
        <v>3107</v>
      </c>
      <c r="J999" s="411"/>
      <c r="K999" s="302"/>
    </row>
    <row r="1000" spans="1:11" s="170" customFormat="1" ht="21" customHeight="1">
      <c r="A1000" s="403"/>
      <c r="B1000" s="402" t="s">
        <v>1846</v>
      </c>
      <c r="C1000" s="403" t="s">
        <v>629</v>
      </c>
      <c r="D1000" s="403" t="s">
        <v>611</v>
      </c>
      <c r="E1000" s="402" t="s">
        <v>2886</v>
      </c>
      <c r="F1000" s="402">
        <v>10</v>
      </c>
      <c r="G1000" s="411">
        <v>3</v>
      </c>
      <c r="H1000" s="411">
        <f t="shared" si="59"/>
        <v>30</v>
      </c>
      <c r="I1000" s="338" t="s">
        <v>3422</v>
      </c>
      <c r="J1000" s="411"/>
      <c r="K1000" s="302"/>
    </row>
    <row r="1001" spans="1:11" s="170" customFormat="1" ht="21" customHeight="1">
      <c r="A1001" s="403"/>
      <c r="B1001" s="402" t="s">
        <v>2243</v>
      </c>
      <c r="C1001" s="403" t="s">
        <v>2242</v>
      </c>
      <c r="D1001" s="403" t="s">
        <v>611</v>
      </c>
      <c r="E1001" s="402" t="s">
        <v>3254</v>
      </c>
      <c r="F1001" s="402">
        <v>4</v>
      </c>
      <c r="G1001" s="411">
        <v>2</v>
      </c>
      <c r="H1001" s="411">
        <f t="shared" si="59"/>
        <v>8</v>
      </c>
      <c r="I1001" s="338" t="s">
        <v>3107</v>
      </c>
      <c r="J1001" s="411"/>
      <c r="K1001" s="302"/>
    </row>
    <row r="1002" spans="1:11" s="170" customFormat="1" ht="21" customHeight="1">
      <c r="A1002" s="403"/>
      <c r="B1002" s="402" t="s">
        <v>3739</v>
      </c>
      <c r="C1002" s="403" t="s">
        <v>757</v>
      </c>
      <c r="D1002" s="403" t="s">
        <v>611</v>
      </c>
      <c r="E1002" s="402" t="s">
        <v>3120</v>
      </c>
      <c r="F1002" s="402">
        <v>4</v>
      </c>
      <c r="G1002" s="411">
        <v>10</v>
      </c>
      <c r="H1002" s="411">
        <f t="shared" si="59"/>
        <v>40</v>
      </c>
      <c r="I1002" s="338" t="s">
        <v>3898</v>
      </c>
      <c r="J1002" s="411"/>
      <c r="K1002" s="302"/>
    </row>
    <row r="1003" spans="1:11" s="170" customFormat="1" ht="21" customHeight="1">
      <c r="A1003" s="403"/>
      <c r="B1003" s="402" t="s">
        <v>3738</v>
      </c>
      <c r="C1003" s="403" t="s">
        <v>971</v>
      </c>
      <c r="D1003" s="403" t="s">
        <v>611</v>
      </c>
      <c r="E1003" s="402" t="s">
        <v>3241</v>
      </c>
      <c r="F1003" s="402">
        <v>3</v>
      </c>
      <c r="G1003" s="411">
        <v>10</v>
      </c>
      <c r="H1003" s="411">
        <f t="shared" si="59"/>
        <v>30</v>
      </c>
      <c r="I1003" s="338" t="s">
        <v>3106</v>
      </c>
      <c r="J1003" s="411"/>
      <c r="K1003" s="302"/>
    </row>
    <row r="1004" spans="1:11" s="170" customFormat="1" ht="21" customHeight="1">
      <c r="A1004" s="403"/>
      <c r="B1004" s="402" t="s">
        <v>3737</v>
      </c>
      <c r="C1004" s="403" t="s">
        <v>3736</v>
      </c>
      <c r="D1004" s="403" t="s">
        <v>611</v>
      </c>
      <c r="E1004" s="402" t="s">
        <v>3035</v>
      </c>
      <c r="F1004" s="402">
        <v>2</v>
      </c>
      <c r="G1004" s="411">
        <v>10</v>
      </c>
      <c r="H1004" s="411">
        <f t="shared" si="59"/>
        <v>20</v>
      </c>
      <c r="I1004" s="338" t="s">
        <v>3898</v>
      </c>
      <c r="J1004" s="411"/>
      <c r="K1004" s="302"/>
    </row>
    <row r="1005" spans="1:11" s="272" customFormat="1" ht="21" customHeight="1">
      <c r="A1005" s="282" t="s">
        <v>2807</v>
      </c>
      <c r="B1005" s="283"/>
      <c r="C1005" s="284"/>
      <c r="D1005" s="284" t="s">
        <v>276</v>
      </c>
      <c r="E1005" s="285"/>
      <c r="F1005" s="286">
        <f>SUM(F1006)</f>
        <v>14</v>
      </c>
      <c r="G1005" s="287">
        <f>SUM(G1008,G1009,G1010,G1013,G1016,G1017)</f>
        <v>592</v>
      </c>
      <c r="H1005" s="287">
        <f>SUM(H1008,H1009,H1010,H1013,H1016,H1017)</f>
        <v>1382</v>
      </c>
      <c r="I1005" s="287"/>
      <c r="J1005" s="287"/>
      <c r="K1005" s="304"/>
    </row>
    <row r="1006" spans="1:11" s="272" customFormat="1" ht="21" customHeight="1">
      <c r="A1006" s="282"/>
      <c r="B1006" s="283"/>
      <c r="C1006" s="284"/>
      <c r="D1006" s="284" t="s">
        <v>611</v>
      </c>
      <c r="E1006" s="285"/>
      <c r="F1006" s="286">
        <f>SUM(F1008,F1009,F1011,F1014,F1016,F1018)</f>
        <v>14</v>
      </c>
      <c r="G1006" s="287">
        <f>SUM(G1011,G1014,G1018)</f>
        <v>28</v>
      </c>
      <c r="H1006" s="287">
        <f>SUM(H1011,H1014,H1018)</f>
        <v>56</v>
      </c>
      <c r="I1006" s="287"/>
      <c r="J1006" s="287"/>
      <c r="K1006" s="304"/>
    </row>
    <row r="1007" spans="1:11" s="272" customFormat="1" ht="21" customHeight="1">
      <c r="A1007" s="282"/>
      <c r="B1007" s="283"/>
      <c r="C1007" s="284"/>
      <c r="D1007" s="284" t="s">
        <v>289</v>
      </c>
      <c r="E1007" s="285"/>
      <c r="F1007" s="286"/>
      <c r="G1007" s="287">
        <f>SUM(G1008:G1009,G1012,G1015,G1016,G1019)</f>
        <v>564</v>
      </c>
      <c r="H1007" s="287">
        <f>SUM(H1008:H1009,H1012,H1015,H1016,H1019)</f>
        <v>1326</v>
      </c>
      <c r="I1007" s="287"/>
      <c r="J1007" s="287"/>
      <c r="K1007" s="304"/>
    </row>
    <row r="1008" spans="1:11" s="170" customFormat="1" ht="21" customHeight="1">
      <c r="A1008" s="403"/>
      <c r="B1008" s="402" t="s">
        <v>2741</v>
      </c>
      <c r="C1008" s="403" t="s">
        <v>2740</v>
      </c>
      <c r="D1008" s="403" t="s">
        <v>289</v>
      </c>
      <c r="E1008" s="402" t="s">
        <v>2963</v>
      </c>
      <c r="F1008" s="402">
        <v>4</v>
      </c>
      <c r="G1008" s="411">
        <v>99</v>
      </c>
      <c r="H1008" s="411">
        <f aca="true" t="shared" si="60" ref="H1008:H1019">SUM(F1008*G1008)</f>
        <v>396</v>
      </c>
      <c r="I1008" s="338" t="s">
        <v>3899</v>
      </c>
      <c r="J1008" s="411"/>
      <c r="K1008" s="302"/>
    </row>
    <row r="1009" spans="1:11" s="170" customFormat="1" ht="21" customHeight="1">
      <c r="A1009" s="403"/>
      <c r="B1009" s="402" t="s">
        <v>528</v>
      </c>
      <c r="C1009" s="403" t="s">
        <v>527</v>
      </c>
      <c r="D1009" s="403" t="s">
        <v>289</v>
      </c>
      <c r="E1009" s="402" t="s">
        <v>3152</v>
      </c>
      <c r="F1009" s="402">
        <v>2</v>
      </c>
      <c r="G1009" s="411">
        <v>1</v>
      </c>
      <c r="H1009" s="411">
        <f t="shared" si="60"/>
        <v>2</v>
      </c>
      <c r="I1009" s="338" t="s">
        <v>3426</v>
      </c>
      <c r="J1009" s="411"/>
      <c r="K1009" s="302"/>
    </row>
    <row r="1010" spans="1:11" s="170" customFormat="1" ht="21" customHeight="1">
      <c r="A1010" s="403"/>
      <c r="B1010" s="402" t="s">
        <v>526</v>
      </c>
      <c r="C1010" s="403" t="s">
        <v>525</v>
      </c>
      <c r="D1010" s="403" t="s">
        <v>276</v>
      </c>
      <c r="E1010" s="402" t="s">
        <v>2884</v>
      </c>
      <c r="F1010" s="402">
        <v>2</v>
      </c>
      <c r="G1010" s="411">
        <f>SUM(G1011:G1012)</f>
        <v>110</v>
      </c>
      <c r="H1010" s="411">
        <f t="shared" si="60"/>
        <v>220</v>
      </c>
      <c r="I1010" s="338" t="s">
        <v>3426</v>
      </c>
      <c r="J1010" s="411"/>
      <c r="K1010" s="302"/>
    </row>
    <row r="1011" spans="1:11" s="170" customFormat="1" ht="21" customHeight="1">
      <c r="A1011" s="403"/>
      <c r="B1011" s="402"/>
      <c r="C1011" s="403"/>
      <c r="D1011" s="403" t="s">
        <v>611</v>
      </c>
      <c r="E1011" s="402"/>
      <c r="F1011" s="402">
        <v>2</v>
      </c>
      <c r="G1011" s="411">
        <v>1</v>
      </c>
      <c r="H1011" s="411">
        <f t="shared" si="60"/>
        <v>2</v>
      </c>
      <c r="I1011" s="411"/>
      <c r="J1011" s="411"/>
      <c r="K1011" s="302"/>
    </row>
    <row r="1012" spans="1:11" s="170" customFormat="1" ht="21" customHeight="1">
      <c r="A1012" s="403"/>
      <c r="B1012" s="402"/>
      <c r="C1012" s="403"/>
      <c r="D1012" s="403" t="s">
        <v>289</v>
      </c>
      <c r="E1012" s="402"/>
      <c r="F1012" s="402">
        <v>2</v>
      </c>
      <c r="G1012" s="411">
        <v>109</v>
      </c>
      <c r="H1012" s="411">
        <f t="shared" si="60"/>
        <v>218</v>
      </c>
      <c r="I1012" s="411"/>
      <c r="J1012" s="411"/>
      <c r="K1012" s="302"/>
    </row>
    <row r="1013" spans="1:11" s="170" customFormat="1" ht="21" customHeight="1">
      <c r="A1013" s="403"/>
      <c r="B1013" s="402" t="s">
        <v>771</v>
      </c>
      <c r="C1013" s="403" t="s">
        <v>770</v>
      </c>
      <c r="D1013" s="403" t="s">
        <v>276</v>
      </c>
      <c r="E1013" s="402" t="s">
        <v>2887</v>
      </c>
      <c r="F1013" s="402">
        <v>2</v>
      </c>
      <c r="G1013" s="411">
        <f>SUM(G1014:G1015)</f>
        <v>134</v>
      </c>
      <c r="H1013" s="411">
        <f t="shared" si="60"/>
        <v>268</v>
      </c>
      <c r="I1013" s="338" t="s">
        <v>3426</v>
      </c>
      <c r="J1013" s="411"/>
      <c r="K1013" s="302"/>
    </row>
    <row r="1014" spans="1:11" s="170" customFormat="1" ht="21" customHeight="1">
      <c r="A1014" s="403"/>
      <c r="B1014" s="402"/>
      <c r="C1014" s="403"/>
      <c r="D1014" s="403" t="s">
        <v>611</v>
      </c>
      <c r="E1014" s="402"/>
      <c r="F1014" s="402">
        <v>2</v>
      </c>
      <c r="G1014" s="411">
        <v>8</v>
      </c>
      <c r="H1014" s="411">
        <f t="shared" si="60"/>
        <v>16</v>
      </c>
      <c r="I1014" s="411"/>
      <c r="J1014" s="411"/>
      <c r="K1014" s="302"/>
    </row>
    <row r="1015" spans="1:11" s="170" customFormat="1" ht="21" customHeight="1">
      <c r="A1015" s="403"/>
      <c r="B1015" s="402"/>
      <c r="C1015" s="403"/>
      <c r="D1015" s="403" t="s">
        <v>289</v>
      </c>
      <c r="E1015" s="402"/>
      <c r="F1015" s="402">
        <v>2</v>
      </c>
      <c r="G1015" s="411">
        <v>126</v>
      </c>
      <c r="H1015" s="411">
        <f t="shared" si="60"/>
        <v>252</v>
      </c>
      <c r="I1015" s="411"/>
      <c r="J1015" s="411"/>
      <c r="K1015" s="302"/>
    </row>
    <row r="1016" spans="1:11" s="170" customFormat="1" ht="21" customHeight="1">
      <c r="A1016" s="403"/>
      <c r="B1016" s="402" t="s">
        <v>771</v>
      </c>
      <c r="C1016" s="403" t="s">
        <v>770</v>
      </c>
      <c r="D1016" s="403" t="s">
        <v>289</v>
      </c>
      <c r="E1016" s="402" t="s">
        <v>3021</v>
      </c>
      <c r="F1016" s="402">
        <v>2</v>
      </c>
      <c r="G1016" s="411">
        <v>213</v>
      </c>
      <c r="H1016" s="411">
        <f t="shared" si="60"/>
        <v>426</v>
      </c>
      <c r="I1016" s="338" t="s">
        <v>3426</v>
      </c>
      <c r="J1016" s="411"/>
      <c r="K1016" s="302"/>
    </row>
    <row r="1017" spans="1:11" s="170" customFormat="1" ht="21" customHeight="1">
      <c r="A1017" s="403"/>
      <c r="B1017" s="402" t="s">
        <v>769</v>
      </c>
      <c r="C1017" s="403" t="s">
        <v>768</v>
      </c>
      <c r="D1017" s="403" t="s">
        <v>276</v>
      </c>
      <c r="E1017" s="402" t="s">
        <v>2887</v>
      </c>
      <c r="F1017" s="402">
        <v>2</v>
      </c>
      <c r="G1017" s="411">
        <f>SUM(G1018:G1019)</f>
        <v>35</v>
      </c>
      <c r="H1017" s="411">
        <f t="shared" si="60"/>
        <v>70</v>
      </c>
      <c r="I1017" s="338" t="s">
        <v>3426</v>
      </c>
      <c r="J1017" s="411"/>
      <c r="K1017" s="302"/>
    </row>
    <row r="1018" spans="1:11" s="170" customFormat="1" ht="21" customHeight="1">
      <c r="A1018" s="403"/>
      <c r="B1018" s="402"/>
      <c r="C1018" s="403"/>
      <c r="D1018" s="403" t="s">
        <v>611</v>
      </c>
      <c r="E1018" s="402"/>
      <c r="F1018" s="402">
        <v>2</v>
      </c>
      <c r="G1018" s="411">
        <v>19</v>
      </c>
      <c r="H1018" s="411">
        <f t="shared" si="60"/>
        <v>38</v>
      </c>
      <c r="I1018" s="411"/>
      <c r="J1018" s="411"/>
      <c r="K1018" s="302"/>
    </row>
    <row r="1019" spans="1:11" s="170" customFormat="1" ht="21" customHeight="1">
      <c r="A1019" s="403"/>
      <c r="B1019" s="402"/>
      <c r="C1019" s="403"/>
      <c r="D1019" s="403" t="s">
        <v>289</v>
      </c>
      <c r="E1019" s="402"/>
      <c r="F1019" s="402">
        <v>2</v>
      </c>
      <c r="G1019" s="411">
        <v>16</v>
      </c>
      <c r="H1019" s="411">
        <f t="shared" si="60"/>
        <v>32</v>
      </c>
      <c r="I1019" s="411"/>
      <c r="J1019" s="411"/>
      <c r="K1019" s="302"/>
    </row>
    <row r="1020" spans="1:11" s="53" customFormat="1" ht="21" customHeight="1">
      <c r="A1020" s="57" t="s">
        <v>382</v>
      </c>
      <c r="B1020" s="57"/>
      <c r="C1020" s="57"/>
      <c r="D1020" s="57" t="s">
        <v>276</v>
      </c>
      <c r="E1020" s="209"/>
      <c r="F1020" s="58">
        <f>SUM(F1021)</f>
        <v>51</v>
      </c>
      <c r="G1020" s="58">
        <f>SUM(G1021)</f>
        <v>227</v>
      </c>
      <c r="H1020" s="58">
        <f>SUM(H1021)</f>
        <v>1034</v>
      </c>
      <c r="I1020" s="58"/>
      <c r="J1020" s="58"/>
      <c r="K1020" s="305"/>
    </row>
    <row r="1021" spans="1:11" s="53" customFormat="1" ht="21" customHeight="1">
      <c r="A1021" s="57"/>
      <c r="B1021" s="57"/>
      <c r="C1021" s="57"/>
      <c r="D1021" s="57" t="s">
        <v>611</v>
      </c>
      <c r="E1021" s="209"/>
      <c r="F1021" s="58">
        <f>SUM(F1023:F1033)</f>
        <v>51</v>
      </c>
      <c r="G1021" s="58">
        <f>SUM(G1023:G1033)</f>
        <v>227</v>
      </c>
      <c r="H1021" s="58">
        <f>SUM(H1023:H1033)</f>
        <v>1034</v>
      </c>
      <c r="I1021" s="58"/>
      <c r="J1021" s="58"/>
      <c r="K1021" s="305"/>
    </row>
    <row r="1022" spans="1:11" s="53" customFormat="1" ht="21" customHeight="1">
      <c r="A1022" s="57"/>
      <c r="B1022" s="57"/>
      <c r="C1022" s="57"/>
      <c r="D1022" s="57" t="s">
        <v>289</v>
      </c>
      <c r="E1022" s="209"/>
      <c r="F1022" s="59"/>
      <c r="G1022" s="58" t="s">
        <v>320</v>
      </c>
      <c r="H1022" s="58" t="s">
        <v>320</v>
      </c>
      <c r="I1022" s="58"/>
      <c r="J1022" s="58"/>
      <c r="K1022" s="305"/>
    </row>
    <row r="1023" spans="1:11" s="170" customFormat="1" ht="21" customHeight="1">
      <c r="A1023" s="403"/>
      <c r="B1023" s="402" t="s">
        <v>1825</v>
      </c>
      <c r="C1023" s="403" t="s">
        <v>1824</v>
      </c>
      <c r="D1023" s="403" t="s">
        <v>611</v>
      </c>
      <c r="E1023" s="402" t="s">
        <v>2884</v>
      </c>
      <c r="F1023" s="402">
        <v>2</v>
      </c>
      <c r="G1023" s="411">
        <v>28</v>
      </c>
      <c r="H1023" s="411">
        <f aca="true" t="shared" si="61" ref="H1023:H1033">SUM(F1023*G1023)</f>
        <v>56</v>
      </c>
      <c r="I1023" s="338" t="s">
        <v>3427</v>
      </c>
      <c r="J1023" s="411"/>
      <c r="K1023" s="302"/>
    </row>
    <row r="1024" spans="1:11" s="170" customFormat="1" ht="21" customHeight="1">
      <c r="A1024" s="403"/>
      <c r="B1024" s="402" t="s">
        <v>1249</v>
      </c>
      <c r="C1024" s="403" t="s">
        <v>147</v>
      </c>
      <c r="D1024" s="403" t="s">
        <v>611</v>
      </c>
      <c r="E1024" s="402" t="s">
        <v>3126</v>
      </c>
      <c r="F1024" s="402">
        <v>4</v>
      </c>
      <c r="G1024" s="411">
        <v>27</v>
      </c>
      <c r="H1024" s="411">
        <f t="shared" si="61"/>
        <v>108</v>
      </c>
      <c r="I1024" s="338" t="s">
        <v>3427</v>
      </c>
      <c r="J1024" s="411"/>
      <c r="K1024" s="302"/>
    </row>
    <row r="1025" spans="1:11" s="170" customFormat="1" ht="21" customHeight="1">
      <c r="A1025" s="403"/>
      <c r="B1025" s="402" t="s">
        <v>1248</v>
      </c>
      <c r="C1025" s="403" t="s">
        <v>1247</v>
      </c>
      <c r="D1025" s="403" t="s">
        <v>611</v>
      </c>
      <c r="E1025" s="402" t="s">
        <v>3126</v>
      </c>
      <c r="F1025" s="402">
        <v>4</v>
      </c>
      <c r="G1025" s="411">
        <v>27</v>
      </c>
      <c r="H1025" s="411">
        <f t="shared" si="61"/>
        <v>108</v>
      </c>
      <c r="I1025" s="338" t="s">
        <v>3427</v>
      </c>
      <c r="J1025" s="411"/>
      <c r="K1025" s="302"/>
    </row>
    <row r="1026" spans="1:11" s="170" customFormat="1" ht="21" customHeight="1">
      <c r="A1026" s="403"/>
      <c r="B1026" s="402" t="s">
        <v>1246</v>
      </c>
      <c r="C1026" s="403" t="s">
        <v>1245</v>
      </c>
      <c r="D1026" s="403" t="s">
        <v>611</v>
      </c>
      <c r="E1026" s="402" t="s">
        <v>2884</v>
      </c>
      <c r="F1026" s="402">
        <v>2</v>
      </c>
      <c r="G1026" s="411">
        <v>27</v>
      </c>
      <c r="H1026" s="411">
        <f t="shared" si="61"/>
        <v>54</v>
      </c>
      <c r="I1026" s="338" t="s">
        <v>3900</v>
      </c>
      <c r="J1026" s="411"/>
      <c r="K1026" s="302"/>
    </row>
    <row r="1027" spans="1:11" s="170" customFormat="1" ht="21" customHeight="1">
      <c r="A1027" s="403"/>
      <c r="B1027" s="402" t="s">
        <v>1823</v>
      </c>
      <c r="C1027" s="403" t="s">
        <v>1822</v>
      </c>
      <c r="D1027" s="403" t="s">
        <v>611</v>
      </c>
      <c r="E1027" s="402" t="s">
        <v>2886</v>
      </c>
      <c r="F1027" s="402">
        <v>10</v>
      </c>
      <c r="G1027" s="411">
        <v>17</v>
      </c>
      <c r="H1027" s="411">
        <f t="shared" si="61"/>
        <v>170</v>
      </c>
      <c r="I1027" s="338" t="s">
        <v>3422</v>
      </c>
      <c r="J1027" s="411"/>
      <c r="K1027" s="302"/>
    </row>
    <row r="1028" spans="1:11" s="170" customFormat="1" ht="21" customHeight="1">
      <c r="A1028" s="403"/>
      <c r="B1028" s="402" t="s">
        <v>1821</v>
      </c>
      <c r="C1028" s="403" t="s">
        <v>139</v>
      </c>
      <c r="D1028" s="403" t="s">
        <v>611</v>
      </c>
      <c r="E1028" s="402" t="s">
        <v>2883</v>
      </c>
      <c r="F1028" s="402">
        <v>4</v>
      </c>
      <c r="G1028" s="411">
        <v>28</v>
      </c>
      <c r="H1028" s="411">
        <f t="shared" si="61"/>
        <v>112</v>
      </c>
      <c r="I1028" s="338" t="s">
        <v>3900</v>
      </c>
      <c r="J1028" s="411"/>
      <c r="K1028" s="302"/>
    </row>
    <row r="1029" spans="1:11" s="170" customFormat="1" ht="21" customHeight="1">
      <c r="A1029" s="403"/>
      <c r="B1029" s="402" t="s">
        <v>2232</v>
      </c>
      <c r="C1029" s="403" t="s">
        <v>629</v>
      </c>
      <c r="D1029" s="403" t="s">
        <v>611</v>
      </c>
      <c r="E1029" s="402" t="s">
        <v>2886</v>
      </c>
      <c r="F1029" s="402">
        <v>10</v>
      </c>
      <c r="G1029" s="411">
        <v>24</v>
      </c>
      <c r="H1029" s="411">
        <f t="shared" si="61"/>
        <v>240</v>
      </c>
      <c r="I1029" s="338" t="s">
        <v>3422</v>
      </c>
      <c r="J1029" s="411"/>
      <c r="K1029" s="302"/>
    </row>
    <row r="1030" spans="1:11" s="170" customFormat="1" ht="21" customHeight="1">
      <c r="A1030" s="403"/>
      <c r="B1030" s="402" t="s">
        <v>1820</v>
      </c>
      <c r="C1030" s="403" t="s">
        <v>1819</v>
      </c>
      <c r="D1030" s="403" t="s">
        <v>611</v>
      </c>
      <c r="E1030" s="402" t="s">
        <v>3164</v>
      </c>
      <c r="F1030" s="402">
        <v>4</v>
      </c>
      <c r="G1030" s="411">
        <v>19</v>
      </c>
      <c r="H1030" s="411">
        <f t="shared" si="61"/>
        <v>76</v>
      </c>
      <c r="I1030" s="338" t="s">
        <v>3427</v>
      </c>
      <c r="J1030" s="411"/>
      <c r="K1030" s="302"/>
    </row>
    <row r="1031" spans="1:11" s="170" customFormat="1" ht="21" customHeight="1">
      <c r="A1031" s="403"/>
      <c r="B1031" s="402" t="s">
        <v>3714</v>
      </c>
      <c r="C1031" s="403" t="s">
        <v>3713</v>
      </c>
      <c r="D1031" s="403" t="s">
        <v>611</v>
      </c>
      <c r="E1031" s="402" t="s">
        <v>3120</v>
      </c>
      <c r="F1031" s="402">
        <v>4</v>
      </c>
      <c r="G1031" s="411">
        <v>10</v>
      </c>
      <c r="H1031" s="411">
        <f t="shared" si="61"/>
        <v>40</v>
      </c>
      <c r="I1031" s="338" t="s">
        <v>3902</v>
      </c>
      <c r="J1031" s="411"/>
      <c r="K1031" s="302"/>
    </row>
    <row r="1032" spans="1:11" s="170" customFormat="1" ht="21" customHeight="1">
      <c r="A1032" s="403"/>
      <c r="B1032" s="402" t="s">
        <v>3712</v>
      </c>
      <c r="C1032" s="403" t="s">
        <v>757</v>
      </c>
      <c r="D1032" s="403" t="s">
        <v>611</v>
      </c>
      <c r="E1032" s="402" t="s">
        <v>3120</v>
      </c>
      <c r="F1032" s="402">
        <v>4</v>
      </c>
      <c r="G1032" s="411">
        <v>10</v>
      </c>
      <c r="H1032" s="411">
        <f t="shared" si="61"/>
        <v>40</v>
      </c>
      <c r="I1032" s="338" t="s">
        <v>3902</v>
      </c>
      <c r="J1032" s="411"/>
      <c r="K1032" s="302"/>
    </row>
    <row r="1033" spans="1:11" s="170" customFormat="1" ht="21" customHeight="1">
      <c r="A1033" s="403"/>
      <c r="B1033" s="402" t="s">
        <v>3716</v>
      </c>
      <c r="C1033" s="403" t="s">
        <v>3715</v>
      </c>
      <c r="D1033" s="403" t="s">
        <v>611</v>
      </c>
      <c r="E1033" s="402" t="s">
        <v>3241</v>
      </c>
      <c r="F1033" s="402">
        <v>3</v>
      </c>
      <c r="G1033" s="411">
        <v>10</v>
      </c>
      <c r="H1033" s="411">
        <f t="shared" si="61"/>
        <v>30</v>
      </c>
      <c r="I1033" s="338" t="s">
        <v>3902</v>
      </c>
      <c r="J1033" s="411"/>
      <c r="K1033" s="302"/>
    </row>
    <row r="1034" spans="1:11" s="53" customFormat="1" ht="21" customHeight="1" hidden="1">
      <c r="A1034" s="57" t="s">
        <v>383</v>
      </c>
      <c r="B1034" s="57"/>
      <c r="C1034" s="57"/>
      <c r="D1034" s="57" t="s">
        <v>276</v>
      </c>
      <c r="E1034" s="209"/>
      <c r="F1034" s="58">
        <f>SUM(F1035)</f>
        <v>0</v>
      </c>
      <c r="G1034" s="58">
        <f>SUM(G1035)</f>
        <v>0</v>
      </c>
      <c r="H1034" s="58">
        <f>SUM(H1035)</f>
        <v>0</v>
      </c>
      <c r="I1034" s="58"/>
      <c r="J1034" s="58"/>
      <c r="K1034" s="305"/>
    </row>
    <row r="1035" spans="1:11" s="53" customFormat="1" ht="21" customHeight="1" hidden="1">
      <c r="A1035" s="57"/>
      <c r="B1035" s="57"/>
      <c r="C1035" s="57"/>
      <c r="D1035" s="57" t="s">
        <v>611</v>
      </c>
      <c r="E1035" s="209"/>
      <c r="F1035" s="58">
        <f>SUM(F1037:F1037)</f>
        <v>0</v>
      </c>
      <c r="G1035" s="58">
        <f>SUM(G1037:G1037)</f>
        <v>0</v>
      </c>
      <c r="H1035" s="58">
        <f>SUM(H1037:H1037)</f>
        <v>0</v>
      </c>
      <c r="I1035" s="58"/>
      <c r="J1035" s="58"/>
      <c r="K1035" s="305"/>
    </row>
    <row r="1036" spans="1:11" s="53" customFormat="1" ht="21" customHeight="1" hidden="1">
      <c r="A1036" s="57"/>
      <c r="B1036" s="57"/>
      <c r="C1036" s="57"/>
      <c r="D1036" s="57" t="s">
        <v>289</v>
      </c>
      <c r="E1036" s="209"/>
      <c r="F1036" s="59"/>
      <c r="G1036" s="58" t="s">
        <v>320</v>
      </c>
      <c r="H1036" s="58" t="s">
        <v>320</v>
      </c>
      <c r="I1036" s="58"/>
      <c r="J1036" s="58"/>
      <c r="K1036" s="305"/>
    </row>
    <row r="1037" spans="1:11" s="67" customFormat="1" ht="21" customHeight="1" hidden="1">
      <c r="A1037" s="128"/>
      <c r="B1037" s="127"/>
      <c r="C1037" s="128"/>
      <c r="D1037" s="128"/>
      <c r="E1037" s="128"/>
      <c r="F1037" s="127"/>
      <c r="G1037" s="101"/>
      <c r="H1037" s="101"/>
      <c r="I1037" s="101"/>
      <c r="J1037" s="101"/>
      <c r="K1037" s="307"/>
    </row>
    <row r="1038" spans="1:11" s="53" customFormat="1" ht="22.5" customHeight="1">
      <c r="A1038" s="57" t="s">
        <v>384</v>
      </c>
      <c r="B1038" s="57"/>
      <c r="C1038" s="57"/>
      <c r="D1038" s="57" t="s">
        <v>276</v>
      </c>
      <c r="E1038" s="209"/>
      <c r="F1038" s="58">
        <f>SUM(F1039)</f>
        <v>65</v>
      </c>
      <c r="G1038" s="58">
        <f>SUM(G1039)</f>
        <v>696</v>
      </c>
      <c r="H1038" s="58">
        <f>SUM(H1039)</f>
        <v>2030</v>
      </c>
      <c r="I1038" s="58"/>
      <c r="J1038" s="58"/>
      <c r="K1038" s="305"/>
    </row>
    <row r="1039" spans="1:11" s="53" customFormat="1" ht="21" customHeight="1">
      <c r="A1039" s="57"/>
      <c r="B1039" s="57"/>
      <c r="C1039" s="57"/>
      <c r="D1039" s="57" t="s">
        <v>611</v>
      </c>
      <c r="E1039" s="209"/>
      <c r="F1039" s="58">
        <f>SUM(F1041:F1057)</f>
        <v>65</v>
      </c>
      <c r="G1039" s="58">
        <f>SUM(G1041:G1057)</f>
        <v>696</v>
      </c>
      <c r="H1039" s="58">
        <f>SUM(H1041:H1057)</f>
        <v>2030</v>
      </c>
      <c r="I1039" s="58"/>
      <c r="J1039" s="58"/>
      <c r="K1039" s="305"/>
    </row>
    <row r="1040" spans="1:11" s="53" customFormat="1" ht="21" customHeight="1">
      <c r="A1040" s="57"/>
      <c r="B1040" s="57"/>
      <c r="C1040" s="57"/>
      <c r="D1040" s="57" t="s">
        <v>289</v>
      </c>
      <c r="E1040" s="209"/>
      <c r="F1040" s="59"/>
      <c r="G1040" s="58"/>
      <c r="H1040" s="58"/>
      <c r="I1040" s="58"/>
      <c r="J1040" s="58"/>
      <c r="K1040" s="305"/>
    </row>
    <row r="1041" spans="1:11" s="170" customFormat="1" ht="21" customHeight="1">
      <c r="A1041" s="403"/>
      <c r="B1041" s="402" t="s">
        <v>765</v>
      </c>
      <c r="C1041" s="403" t="s">
        <v>764</v>
      </c>
      <c r="D1041" s="403" t="s">
        <v>611</v>
      </c>
      <c r="E1041" s="402" t="s">
        <v>3126</v>
      </c>
      <c r="F1041" s="402">
        <v>4</v>
      </c>
      <c r="G1041" s="411">
        <v>19</v>
      </c>
      <c r="H1041" s="411">
        <f aca="true" t="shared" si="62" ref="H1041:H1057">SUM(F1041*G1041)</f>
        <v>76</v>
      </c>
      <c r="I1041" s="338" t="s">
        <v>3107</v>
      </c>
      <c r="J1041" s="411"/>
      <c r="K1041" s="302"/>
    </row>
    <row r="1042" spans="1:11" s="170" customFormat="1" ht="21" customHeight="1">
      <c r="A1042" s="403"/>
      <c r="B1042" s="402" t="s">
        <v>1238</v>
      </c>
      <c r="C1042" s="403" t="s">
        <v>1237</v>
      </c>
      <c r="D1042" s="403" t="s">
        <v>611</v>
      </c>
      <c r="E1042" s="402" t="s">
        <v>3126</v>
      </c>
      <c r="F1042" s="402">
        <v>4</v>
      </c>
      <c r="G1042" s="411">
        <v>12</v>
      </c>
      <c r="H1042" s="411">
        <f t="shared" si="62"/>
        <v>48</v>
      </c>
      <c r="I1042" s="338" t="s">
        <v>3108</v>
      </c>
      <c r="J1042" s="411"/>
      <c r="K1042" s="302"/>
    </row>
    <row r="1043" spans="1:11" s="170" customFormat="1" ht="21" customHeight="1">
      <c r="A1043" s="403"/>
      <c r="B1043" s="402" t="s">
        <v>1236</v>
      </c>
      <c r="C1043" s="403" t="s">
        <v>1235</v>
      </c>
      <c r="D1043" s="403" t="s">
        <v>611</v>
      </c>
      <c r="E1043" s="402" t="s">
        <v>2884</v>
      </c>
      <c r="F1043" s="402">
        <v>2</v>
      </c>
      <c r="G1043" s="411">
        <v>73</v>
      </c>
      <c r="H1043" s="411">
        <f t="shared" si="62"/>
        <v>146</v>
      </c>
      <c r="I1043" s="338" t="s">
        <v>3107</v>
      </c>
      <c r="J1043" s="411"/>
      <c r="K1043" s="302"/>
    </row>
    <row r="1044" spans="1:11" s="170" customFormat="1" ht="21" customHeight="1">
      <c r="A1044" s="403"/>
      <c r="B1044" s="402" t="s">
        <v>956</v>
      </c>
      <c r="C1044" s="403" t="s">
        <v>35</v>
      </c>
      <c r="D1044" s="403" t="s">
        <v>611</v>
      </c>
      <c r="E1044" s="402" t="s">
        <v>2963</v>
      </c>
      <c r="F1044" s="402">
        <v>4</v>
      </c>
      <c r="G1044" s="411">
        <v>5</v>
      </c>
      <c r="H1044" s="411">
        <f t="shared" si="62"/>
        <v>20</v>
      </c>
      <c r="I1044" s="338" t="s">
        <v>3107</v>
      </c>
      <c r="J1044" s="411"/>
      <c r="K1044" s="302"/>
    </row>
    <row r="1045" spans="1:11" s="170" customFormat="1" ht="21" customHeight="1">
      <c r="A1045" s="403"/>
      <c r="B1045" s="402" t="s">
        <v>1234</v>
      </c>
      <c r="C1045" s="403" t="s">
        <v>140</v>
      </c>
      <c r="D1045" s="403" t="s">
        <v>611</v>
      </c>
      <c r="E1045" s="402" t="s">
        <v>2963</v>
      </c>
      <c r="F1045" s="402">
        <v>4</v>
      </c>
      <c r="G1045" s="411">
        <v>71</v>
      </c>
      <c r="H1045" s="411">
        <f t="shared" si="62"/>
        <v>284</v>
      </c>
      <c r="I1045" s="338" t="s">
        <v>3107</v>
      </c>
      <c r="J1045" s="411"/>
      <c r="K1045" s="302"/>
    </row>
    <row r="1046" spans="1:11" s="170" customFormat="1" ht="21" customHeight="1">
      <c r="A1046" s="403"/>
      <c r="B1046" s="402" t="s">
        <v>1233</v>
      </c>
      <c r="C1046" s="403" t="s">
        <v>1232</v>
      </c>
      <c r="D1046" s="403" t="s">
        <v>611</v>
      </c>
      <c r="E1046" s="402" t="s">
        <v>3152</v>
      </c>
      <c r="F1046" s="402">
        <v>2</v>
      </c>
      <c r="G1046" s="411">
        <v>65</v>
      </c>
      <c r="H1046" s="411">
        <f t="shared" si="62"/>
        <v>130</v>
      </c>
      <c r="I1046" s="338" t="s">
        <v>3108</v>
      </c>
      <c r="J1046" s="411"/>
      <c r="K1046" s="302"/>
    </row>
    <row r="1047" spans="1:11" s="170" customFormat="1" ht="21" customHeight="1">
      <c r="A1047" s="403"/>
      <c r="B1047" s="402" t="s">
        <v>1845</v>
      </c>
      <c r="C1047" s="403" t="s">
        <v>1844</v>
      </c>
      <c r="D1047" s="403" t="s">
        <v>611</v>
      </c>
      <c r="E1047" s="402" t="s">
        <v>3152</v>
      </c>
      <c r="F1047" s="402">
        <v>2</v>
      </c>
      <c r="G1047" s="411">
        <v>69</v>
      </c>
      <c r="H1047" s="411">
        <f t="shared" si="62"/>
        <v>138</v>
      </c>
      <c r="I1047" s="338" t="s">
        <v>3108</v>
      </c>
      <c r="J1047" s="411"/>
      <c r="K1047" s="302"/>
    </row>
    <row r="1048" spans="1:11" s="170" customFormat="1" ht="21" customHeight="1">
      <c r="A1048" s="403"/>
      <c r="B1048" s="402" t="s">
        <v>1843</v>
      </c>
      <c r="C1048" s="403" t="s">
        <v>1842</v>
      </c>
      <c r="D1048" s="403" t="s">
        <v>611</v>
      </c>
      <c r="E1048" s="402" t="s">
        <v>2884</v>
      </c>
      <c r="F1048" s="402">
        <v>2</v>
      </c>
      <c r="G1048" s="411">
        <v>69</v>
      </c>
      <c r="H1048" s="411">
        <f t="shared" si="62"/>
        <v>138</v>
      </c>
      <c r="I1048" s="338" t="s">
        <v>3107</v>
      </c>
      <c r="J1048" s="411"/>
      <c r="K1048" s="302"/>
    </row>
    <row r="1049" spans="1:11" s="170" customFormat="1" ht="21" customHeight="1">
      <c r="A1049" s="403"/>
      <c r="B1049" s="402" t="s">
        <v>1841</v>
      </c>
      <c r="C1049" s="403" t="s">
        <v>524</v>
      </c>
      <c r="D1049" s="403" t="s">
        <v>611</v>
      </c>
      <c r="E1049" s="402" t="s">
        <v>3168</v>
      </c>
      <c r="F1049" s="402">
        <v>2</v>
      </c>
      <c r="G1049" s="411">
        <v>69</v>
      </c>
      <c r="H1049" s="411">
        <f t="shared" si="62"/>
        <v>138</v>
      </c>
      <c r="I1049" s="338" t="s">
        <v>3107</v>
      </c>
      <c r="J1049" s="411"/>
      <c r="K1049" s="302"/>
    </row>
    <row r="1050" spans="1:11" s="170" customFormat="1" ht="21" customHeight="1">
      <c r="A1050" s="403"/>
      <c r="B1050" s="402" t="s">
        <v>2618</v>
      </c>
      <c r="C1050" s="403" t="s">
        <v>629</v>
      </c>
      <c r="D1050" s="403" t="s">
        <v>611</v>
      </c>
      <c r="E1050" s="402" t="s">
        <v>2886</v>
      </c>
      <c r="F1050" s="402">
        <v>10</v>
      </c>
      <c r="G1050" s="411">
        <v>15</v>
      </c>
      <c r="H1050" s="411">
        <f t="shared" si="62"/>
        <v>150</v>
      </c>
      <c r="I1050" s="338" t="s">
        <v>3422</v>
      </c>
      <c r="J1050" s="411"/>
      <c r="K1050" s="302"/>
    </row>
    <row r="1051" spans="1:11" s="170" customFormat="1" ht="21" customHeight="1">
      <c r="A1051" s="403"/>
      <c r="B1051" s="402" t="s">
        <v>2380</v>
      </c>
      <c r="C1051" s="403" t="s">
        <v>1954</v>
      </c>
      <c r="D1051" s="403" t="s">
        <v>611</v>
      </c>
      <c r="E1051" s="402" t="s">
        <v>2886</v>
      </c>
      <c r="F1051" s="402">
        <v>10</v>
      </c>
      <c r="G1051" s="411">
        <v>1</v>
      </c>
      <c r="H1051" s="411">
        <f t="shared" si="62"/>
        <v>10</v>
      </c>
      <c r="I1051" s="338" t="s">
        <v>3422</v>
      </c>
      <c r="J1051" s="411"/>
      <c r="K1051" s="302"/>
    </row>
    <row r="1052" spans="1:11" s="170" customFormat="1" ht="21" customHeight="1">
      <c r="A1052" s="403"/>
      <c r="B1052" s="402" t="s">
        <v>2241</v>
      </c>
      <c r="C1052" s="403" t="s">
        <v>8</v>
      </c>
      <c r="D1052" s="403" t="s">
        <v>611</v>
      </c>
      <c r="E1052" s="402" t="s">
        <v>3254</v>
      </c>
      <c r="F1052" s="402">
        <v>4</v>
      </c>
      <c r="G1052" s="411">
        <v>32</v>
      </c>
      <c r="H1052" s="411">
        <f t="shared" si="62"/>
        <v>128</v>
      </c>
      <c r="I1052" s="338" t="s">
        <v>3107</v>
      </c>
      <c r="J1052" s="411"/>
      <c r="K1052" s="302"/>
    </row>
    <row r="1053" spans="1:11" s="170" customFormat="1" ht="21" customHeight="1">
      <c r="A1053" s="403"/>
      <c r="B1053" s="402" t="s">
        <v>3253</v>
      </c>
      <c r="C1053" s="403" t="s">
        <v>3252</v>
      </c>
      <c r="D1053" s="403" t="s">
        <v>611</v>
      </c>
      <c r="E1053" s="402" t="s">
        <v>3035</v>
      </c>
      <c r="F1053" s="402">
        <v>2</v>
      </c>
      <c r="G1053" s="411">
        <v>10</v>
      </c>
      <c r="H1053" s="411">
        <f t="shared" si="62"/>
        <v>20</v>
      </c>
      <c r="I1053" s="338" t="s">
        <v>3903</v>
      </c>
      <c r="J1053" s="411"/>
      <c r="K1053" s="302"/>
    </row>
    <row r="1054" spans="1:11" s="170" customFormat="1" ht="21" customHeight="1">
      <c r="A1054" s="403"/>
      <c r="B1054" s="402" t="s">
        <v>3729</v>
      </c>
      <c r="C1054" s="403" t="s">
        <v>36</v>
      </c>
      <c r="D1054" s="403" t="s">
        <v>611</v>
      </c>
      <c r="E1054" s="402" t="s">
        <v>3223</v>
      </c>
      <c r="F1054" s="402">
        <v>4</v>
      </c>
      <c r="G1054" s="411">
        <v>46</v>
      </c>
      <c r="H1054" s="411">
        <f t="shared" si="62"/>
        <v>184</v>
      </c>
      <c r="I1054" s="338" t="s">
        <v>3107</v>
      </c>
      <c r="J1054" s="411"/>
      <c r="K1054" s="302"/>
    </row>
    <row r="1055" spans="1:11" s="170" customFormat="1" ht="21" customHeight="1">
      <c r="A1055" s="403"/>
      <c r="B1055" s="402" t="s">
        <v>3728</v>
      </c>
      <c r="C1055" s="403" t="s">
        <v>3727</v>
      </c>
      <c r="D1055" s="403" t="s">
        <v>611</v>
      </c>
      <c r="E1055" s="402" t="s">
        <v>3029</v>
      </c>
      <c r="F1055" s="402">
        <v>3</v>
      </c>
      <c r="G1055" s="411">
        <v>46</v>
      </c>
      <c r="H1055" s="411">
        <f t="shared" si="62"/>
        <v>138</v>
      </c>
      <c r="I1055" s="338" t="s">
        <v>3107</v>
      </c>
      <c r="J1055" s="411"/>
      <c r="K1055" s="302"/>
    </row>
    <row r="1056" spans="1:11" s="170" customFormat="1" ht="21" customHeight="1">
      <c r="A1056" s="403"/>
      <c r="B1056" s="402" t="s">
        <v>3726</v>
      </c>
      <c r="C1056" s="403" t="s">
        <v>35</v>
      </c>
      <c r="D1056" s="403" t="s">
        <v>611</v>
      </c>
      <c r="E1056" s="402" t="s">
        <v>3223</v>
      </c>
      <c r="F1056" s="402">
        <v>4</v>
      </c>
      <c r="G1056" s="411">
        <v>47</v>
      </c>
      <c r="H1056" s="411">
        <f t="shared" si="62"/>
        <v>188</v>
      </c>
      <c r="I1056" s="338" t="s">
        <v>3107</v>
      </c>
      <c r="J1056" s="411"/>
      <c r="K1056" s="302"/>
    </row>
    <row r="1057" spans="1:11" s="170" customFormat="1" ht="21" customHeight="1">
      <c r="A1057" s="403"/>
      <c r="B1057" s="402" t="s">
        <v>3725</v>
      </c>
      <c r="C1057" s="403" t="s">
        <v>3724</v>
      </c>
      <c r="D1057" s="403" t="s">
        <v>611</v>
      </c>
      <c r="E1057" s="402" t="s">
        <v>2981</v>
      </c>
      <c r="F1057" s="402">
        <v>2</v>
      </c>
      <c r="G1057" s="411">
        <v>47</v>
      </c>
      <c r="H1057" s="411">
        <f t="shared" si="62"/>
        <v>94</v>
      </c>
      <c r="I1057" s="338" t="s">
        <v>3107</v>
      </c>
      <c r="J1057" s="411"/>
      <c r="K1057" s="302"/>
    </row>
    <row r="1058" spans="1:11" s="53" customFormat="1" ht="22.5" customHeight="1">
      <c r="A1058" s="57" t="s">
        <v>767</v>
      </c>
      <c r="B1058" s="57"/>
      <c r="C1058" s="57"/>
      <c r="D1058" s="57" t="s">
        <v>276</v>
      </c>
      <c r="E1058" s="209"/>
      <c r="F1058" s="58">
        <f>SUM(F1059)</f>
        <v>44</v>
      </c>
      <c r="G1058" s="58">
        <f>SUM(G1061:G1071,G1074:G1076)</f>
        <v>211</v>
      </c>
      <c r="H1058" s="58">
        <f>SUM(H1061:H1071,H1074:H1076)</f>
        <v>722</v>
      </c>
      <c r="I1058" s="58"/>
      <c r="J1058" s="58"/>
      <c r="K1058" s="305"/>
    </row>
    <row r="1059" spans="1:11" s="53" customFormat="1" ht="21" customHeight="1">
      <c r="A1059" s="57"/>
      <c r="B1059" s="57"/>
      <c r="C1059" s="57"/>
      <c r="D1059" s="57" t="s">
        <v>611</v>
      </c>
      <c r="E1059" s="209"/>
      <c r="F1059" s="58">
        <f>SUM(F1061:F1064,F1066:F1070,F1072,F1074:F1076)</f>
        <v>44</v>
      </c>
      <c r="G1059" s="58">
        <f>SUM(G1061:G1064,G1066:G1070,G1072,G1074:G1076)</f>
        <v>210</v>
      </c>
      <c r="H1059" s="58">
        <f>SUM(H1061:H1064,H1066:H1070,H1072,H1074:H1076)</f>
        <v>718</v>
      </c>
      <c r="I1059" s="58"/>
      <c r="J1059" s="58"/>
      <c r="K1059" s="305"/>
    </row>
    <row r="1060" spans="1:11" s="53" customFormat="1" ht="21" customHeight="1">
      <c r="A1060" s="57"/>
      <c r="B1060" s="57"/>
      <c r="C1060" s="57"/>
      <c r="D1060" s="57" t="s">
        <v>289</v>
      </c>
      <c r="E1060" s="209"/>
      <c r="F1060" s="59"/>
      <c r="G1060" s="58">
        <f>SUM(G1073)</f>
        <v>1</v>
      </c>
      <c r="H1060" s="58">
        <f>SUM(H1073)</f>
        <v>4</v>
      </c>
      <c r="I1060" s="58"/>
      <c r="J1060" s="58"/>
      <c r="K1060" s="305"/>
    </row>
    <row r="1061" spans="1:11" s="170" customFormat="1" ht="21" customHeight="1">
      <c r="A1061" s="403"/>
      <c r="B1061" s="402" t="s">
        <v>1188</v>
      </c>
      <c r="C1061" s="403" t="s">
        <v>105</v>
      </c>
      <c r="D1061" s="403" t="s">
        <v>611</v>
      </c>
      <c r="E1061" s="402" t="s">
        <v>3126</v>
      </c>
      <c r="F1061" s="402">
        <v>4</v>
      </c>
      <c r="G1061" s="411">
        <v>12</v>
      </c>
      <c r="H1061" s="411">
        <f aca="true" t="shared" si="63" ref="H1061:H1076">SUM(F1061*G1061)</f>
        <v>48</v>
      </c>
      <c r="I1061" s="338" t="s">
        <v>3412</v>
      </c>
      <c r="J1061" s="411"/>
      <c r="K1061" s="302"/>
    </row>
    <row r="1062" spans="1:11" s="170" customFormat="1" ht="21" customHeight="1">
      <c r="A1062" s="403"/>
      <c r="B1062" s="402" t="s">
        <v>1229</v>
      </c>
      <c r="C1062" s="403" t="s">
        <v>1230</v>
      </c>
      <c r="D1062" s="403" t="s">
        <v>611</v>
      </c>
      <c r="E1062" s="402" t="s">
        <v>3126</v>
      </c>
      <c r="F1062" s="402">
        <v>4</v>
      </c>
      <c r="G1062" s="411">
        <v>15</v>
      </c>
      <c r="H1062" s="411">
        <f t="shared" si="63"/>
        <v>60</v>
      </c>
      <c r="I1062" s="338" t="s">
        <v>3412</v>
      </c>
      <c r="J1062" s="411"/>
      <c r="K1062" s="302"/>
    </row>
    <row r="1063" spans="1:11" s="170" customFormat="1" ht="21" customHeight="1">
      <c r="A1063" s="403"/>
      <c r="B1063" s="402" t="s">
        <v>962</v>
      </c>
      <c r="C1063" s="403" t="s">
        <v>961</v>
      </c>
      <c r="D1063" s="403" t="s">
        <v>611</v>
      </c>
      <c r="E1063" s="402" t="s">
        <v>2884</v>
      </c>
      <c r="F1063" s="402">
        <v>2</v>
      </c>
      <c r="G1063" s="411">
        <v>4</v>
      </c>
      <c r="H1063" s="411">
        <f t="shared" si="63"/>
        <v>8</v>
      </c>
      <c r="I1063" s="338" t="s">
        <v>3414</v>
      </c>
      <c r="J1063" s="411"/>
      <c r="K1063" s="302"/>
    </row>
    <row r="1064" spans="1:11" s="170" customFormat="1" ht="21" customHeight="1">
      <c r="A1064" s="403"/>
      <c r="B1064" s="402" t="s">
        <v>1231</v>
      </c>
      <c r="C1064" s="403" t="s">
        <v>3814</v>
      </c>
      <c r="D1064" s="403" t="s">
        <v>611</v>
      </c>
      <c r="E1064" s="402" t="s">
        <v>2883</v>
      </c>
      <c r="F1064" s="402">
        <v>4</v>
      </c>
      <c r="G1064" s="411">
        <v>19</v>
      </c>
      <c r="H1064" s="411">
        <f t="shared" si="63"/>
        <v>76</v>
      </c>
      <c r="I1064" s="338" t="s">
        <v>3414</v>
      </c>
      <c r="J1064" s="411"/>
      <c r="K1064" s="302"/>
    </row>
    <row r="1065" spans="1:11" s="170" customFormat="1" ht="21" customHeight="1">
      <c r="A1065" s="403"/>
      <c r="B1065" s="402"/>
      <c r="C1065" s="403" t="s">
        <v>3815</v>
      </c>
      <c r="D1065" s="403"/>
      <c r="E1065" s="402"/>
      <c r="F1065" s="402"/>
      <c r="G1065" s="411"/>
      <c r="H1065" s="411"/>
      <c r="I1065" s="411"/>
      <c r="J1065" s="411"/>
      <c r="K1065" s="302"/>
    </row>
    <row r="1066" spans="1:11" s="170" customFormat="1" ht="21" customHeight="1">
      <c r="A1066" s="403"/>
      <c r="B1066" s="402" t="s">
        <v>3040</v>
      </c>
      <c r="C1066" s="403" t="s">
        <v>3039</v>
      </c>
      <c r="D1066" s="403" t="s">
        <v>611</v>
      </c>
      <c r="E1066" s="402" t="s">
        <v>2884</v>
      </c>
      <c r="F1066" s="402">
        <v>2</v>
      </c>
      <c r="G1066" s="411">
        <v>17</v>
      </c>
      <c r="H1066" s="411">
        <f t="shared" si="63"/>
        <v>34</v>
      </c>
      <c r="I1066" s="338" t="s">
        <v>3412</v>
      </c>
      <c r="J1066" s="411"/>
      <c r="K1066" s="302"/>
    </row>
    <row r="1067" spans="1:11" s="170" customFormat="1" ht="21" customHeight="1">
      <c r="A1067" s="403"/>
      <c r="B1067" s="402" t="s">
        <v>3723</v>
      </c>
      <c r="C1067" s="403" t="s">
        <v>106</v>
      </c>
      <c r="D1067" s="403" t="s">
        <v>611</v>
      </c>
      <c r="E1067" s="402" t="s">
        <v>3126</v>
      </c>
      <c r="F1067" s="402">
        <v>4</v>
      </c>
      <c r="G1067" s="411">
        <v>16</v>
      </c>
      <c r="H1067" s="411">
        <f t="shared" si="63"/>
        <v>64</v>
      </c>
      <c r="I1067" s="338" t="s">
        <v>3416</v>
      </c>
      <c r="J1067" s="411"/>
      <c r="K1067" s="302"/>
    </row>
    <row r="1068" spans="1:11" s="170" customFormat="1" ht="21" customHeight="1">
      <c r="A1068" s="403"/>
      <c r="B1068" s="402" t="s">
        <v>1835</v>
      </c>
      <c r="C1068" s="403" t="s">
        <v>1834</v>
      </c>
      <c r="D1068" s="403" t="s">
        <v>611</v>
      </c>
      <c r="E1068" s="402" t="s">
        <v>2883</v>
      </c>
      <c r="F1068" s="402">
        <v>4</v>
      </c>
      <c r="G1068" s="411">
        <v>22</v>
      </c>
      <c r="H1068" s="411">
        <f t="shared" si="63"/>
        <v>88</v>
      </c>
      <c r="I1068" s="338" t="s">
        <v>3415</v>
      </c>
      <c r="J1068" s="411"/>
      <c r="K1068" s="302"/>
    </row>
    <row r="1069" spans="1:11" s="170" customFormat="1" ht="21" customHeight="1">
      <c r="A1069" s="403"/>
      <c r="B1069" s="402" t="s">
        <v>3722</v>
      </c>
      <c r="C1069" s="403" t="s">
        <v>3721</v>
      </c>
      <c r="D1069" s="403" t="s">
        <v>611</v>
      </c>
      <c r="E1069" s="402" t="s">
        <v>2883</v>
      </c>
      <c r="F1069" s="402">
        <v>4</v>
      </c>
      <c r="G1069" s="411">
        <v>22</v>
      </c>
      <c r="H1069" s="411">
        <f t="shared" si="63"/>
        <v>88</v>
      </c>
      <c r="I1069" s="338" t="s">
        <v>3414</v>
      </c>
      <c r="J1069" s="411"/>
      <c r="K1069" s="302"/>
    </row>
    <row r="1070" spans="1:11" s="170" customFormat="1" ht="21" customHeight="1">
      <c r="A1070" s="403"/>
      <c r="B1070" s="402" t="s">
        <v>3720</v>
      </c>
      <c r="C1070" s="403" t="s">
        <v>3719</v>
      </c>
      <c r="D1070" s="403" t="s">
        <v>611</v>
      </c>
      <c r="E1070" s="402" t="s">
        <v>2883</v>
      </c>
      <c r="F1070" s="402">
        <v>4</v>
      </c>
      <c r="G1070" s="411">
        <v>9</v>
      </c>
      <c r="H1070" s="411">
        <f t="shared" si="63"/>
        <v>36</v>
      </c>
      <c r="I1070" s="338" t="s">
        <v>3416</v>
      </c>
      <c r="J1070" s="411"/>
      <c r="K1070" s="302"/>
    </row>
    <row r="1071" spans="1:11" s="170" customFormat="1" ht="21" customHeight="1">
      <c r="A1071" s="403"/>
      <c r="B1071" s="402" t="s">
        <v>1833</v>
      </c>
      <c r="C1071" s="403" t="s">
        <v>1832</v>
      </c>
      <c r="D1071" s="403" t="s">
        <v>276</v>
      </c>
      <c r="E1071" s="402" t="s">
        <v>2883</v>
      </c>
      <c r="F1071" s="402">
        <v>4</v>
      </c>
      <c r="G1071" s="411">
        <f>SUM(G1072:G1073)</f>
        <v>17</v>
      </c>
      <c r="H1071" s="411">
        <f t="shared" si="63"/>
        <v>68</v>
      </c>
      <c r="I1071" s="338" t="s">
        <v>3416</v>
      </c>
      <c r="J1071" s="411"/>
      <c r="K1071" s="302"/>
    </row>
    <row r="1072" spans="1:11" s="170" customFormat="1" ht="21" customHeight="1">
      <c r="A1072" s="403"/>
      <c r="B1072" s="402"/>
      <c r="C1072" s="403"/>
      <c r="D1072" s="403" t="s">
        <v>611</v>
      </c>
      <c r="E1072" s="402"/>
      <c r="F1072" s="402">
        <v>4</v>
      </c>
      <c r="G1072" s="411">
        <v>16</v>
      </c>
      <c r="H1072" s="411">
        <f t="shared" si="63"/>
        <v>64</v>
      </c>
      <c r="I1072" s="411"/>
      <c r="J1072" s="411"/>
      <c r="K1072" s="302"/>
    </row>
    <row r="1073" spans="1:11" s="170" customFormat="1" ht="21" customHeight="1">
      <c r="A1073" s="403"/>
      <c r="B1073" s="402"/>
      <c r="C1073" s="403"/>
      <c r="D1073" s="403" t="s">
        <v>289</v>
      </c>
      <c r="E1073" s="402" t="s">
        <v>2883</v>
      </c>
      <c r="F1073" s="402">
        <v>4</v>
      </c>
      <c r="G1073" s="411">
        <v>1</v>
      </c>
      <c r="H1073" s="411">
        <f t="shared" si="63"/>
        <v>4</v>
      </c>
      <c r="I1073" s="411"/>
      <c r="J1073" s="411"/>
      <c r="K1073" s="302"/>
    </row>
    <row r="1074" spans="1:11" s="170" customFormat="1" ht="21" customHeight="1">
      <c r="A1074" s="403"/>
      <c r="B1074" s="402" t="s">
        <v>1827</v>
      </c>
      <c r="C1074" s="403" t="s">
        <v>1826</v>
      </c>
      <c r="D1074" s="403" t="s">
        <v>611</v>
      </c>
      <c r="E1074" s="402" t="s">
        <v>2884</v>
      </c>
      <c r="F1074" s="402">
        <v>2</v>
      </c>
      <c r="G1074" s="411">
        <v>21</v>
      </c>
      <c r="H1074" s="411">
        <f t="shared" si="63"/>
        <v>42</v>
      </c>
      <c r="I1074" s="338" t="s">
        <v>3415</v>
      </c>
      <c r="J1074" s="411"/>
      <c r="K1074" s="302"/>
    </row>
    <row r="1075" spans="1:11" s="170" customFormat="1" ht="21" customHeight="1">
      <c r="A1075" s="403"/>
      <c r="B1075" s="402" t="s">
        <v>2382</v>
      </c>
      <c r="C1075" s="403" t="s">
        <v>2381</v>
      </c>
      <c r="D1075" s="403" t="s">
        <v>611</v>
      </c>
      <c r="E1075" s="402" t="s">
        <v>3287</v>
      </c>
      <c r="F1075" s="402">
        <v>4</v>
      </c>
      <c r="G1075" s="411">
        <v>18</v>
      </c>
      <c r="H1075" s="411">
        <f t="shared" si="63"/>
        <v>72</v>
      </c>
      <c r="I1075" s="338" t="s">
        <v>3415</v>
      </c>
      <c r="J1075" s="411"/>
      <c r="K1075" s="302"/>
    </row>
    <row r="1076" spans="1:11" s="170" customFormat="1" ht="21" customHeight="1">
      <c r="A1076" s="403"/>
      <c r="B1076" s="402" t="s">
        <v>3718</v>
      </c>
      <c r="C1076" s="403" t="s">
        <v>3717</v>
      </c>
      <c r="D1076" s="403" t="s">
        <v>611</v>
      </c>
      <c r="E1076" s="402" t="s">
        <v>2981</v>
      </c>
      <c r="F1076" s="402">
        <v>2</v>
      </c>
      <c r="G1076" s="411">
        <v>19</v>
      </c>
      <c r="H1076" s="411">
        <f t="shared" si="63"/>
        <v>38</v>
      </c>
      <c r="I1076" s="338" t="s">
        <v>3903</v>
      </c>
      <c r="J1076" s="411"/>
      <c r="K1076" s="302"/>
    </row>
    <row r="1077" spans="1:11" s="71" customFormat="1" ht="21" customHeight="1">
      <c r="A1077" s="40" t="s">
        <v>628</v>
      </c>
      <c r="B1077" s="40"/>
      <c r="C1077" s="40"/>
      <c r="D1077" s="40" t="s">
        <v>276</v>
      </c>
      <c r="E1077" s="40"/>
      <c r="F1077" s="52">
        <f>SUM(F1078)</f>
        <v>167</v>
      </c>
      <c r="G1077" s="52">
        <f>SUM(G1078)</f>
        <v>462</v>
      </c>
      <c r="H1077" s="52">
        <f>SUM(H1078)</f>
        <v>1998</v>
      </c>
      <c r="I1077" s="52"/>
      <c r="J1077" s="52"/>
      <c r="K1077" s="313"/>
    </row>
    <row r="1078" spans="1:11" s="53" customFormat="1" ht="21" customHeight="1">
      <c r="A1078" s="40"/>
      <c r="B1078" s="40"/>
      <c r="C1078" s="40"/>
      <c r="D1078" s="40" t="s">
        <v>628</v>
      </c>
      <c r="E1078" s="40"/>
      <c r="F1078" s="52">
        <f>SUM(F1081,F1097,F1118)</f>
        <v>167</v>
      </c>
      <c r="G1078" s="52">
        <f>SUM(G1081,G1097,G1118)</f>
        <v>462</v>
      </c>
      <c r="H1078" s="52">
        <f>SUM(H1081,H1097,H1118)</f>
        <v>1998</v>
      </c>
      <c r="I1078" s="52"/>
      <c r="J1078" s="52"/>
      <c r="K1078" s="305"/>
    </row>
    <row r="1079" spans="1:11" s="53" customFormat="1" ht="21" customHeight="1">
      <c r="A1079" s="40"/>
      <c r="B1079" s="40"/>
      <c r="C1079" s="40"/>
      <c r="D1079" s="40" t="s">
        <v>289</v>
      </c>
      <c r="E1079" s="40"/>
      <c r="F1079" s="51"/>
      <c r="G1079" s="52"/>
      <c r="H1079" s="52"/>
      <c r="I1079" s="52"/>
      <c r="J1079" s="52"/>
      <c r="K1079" s="305"/>
    </row>
    <row r="1080" spans="1:11" s="53" customFormat="1" ht="22.5" customHeight="1">
      <c r="A1080" s="57" t="s">
        <v>385</v>
      </c>
      <c r="B1080" s="57"/>
      <c r="C1080" s="57"/>
      <c r="D1080" s="57" t="s">
        <v>276</v>
      </c>
      <c r="E1080" s="410"/>
      <c r="F1080" s="116">
        <f>SUM(F1081)</f>
        <v>60</v>
      </c>
      <c r="G1080" s="116">
        <f>SUM(G1081)</f>
        <v>323</v>
      </c>
      <c r="H1080" s="116">
        <f>SUM(H1081)</f>
        <v>1366</v>
      </c>
      <c r="I1080" s="116"/>
      <c r="J1080" s="116"/>
      <c r="K1080" s="305"/>
    </row>
    <row r="1081" spans="1:11" s="53" customFormat="1" ht="21" customHeight="1">
      <c r="A1081" s="57"/>
      <c r="B1081" s="57"/>
      <c r="C1081" s="57"/>
      <c r="D1081" s="57" t="s">
        <v>628</v>
      </c>
      <c r="E1081" s="410"/>
      <c r="F1081" s="116">
        <f>SUM(F1083:F1095)</f>
        <v>60</v>
      </c>
      <c r="G1081" s="116">
        <f>SUM(G1083:G1095)</f>
        <v>323</v>
      </c>
      <c r="H1081" s="116">
        <f>SUM(H1083:H1095)</f>
        <v>1366</v>
      </c>
      <c r="I1081" s="116"/>
      <c r="J1081" s="116"/>
      <c r="K1081" s="305"/>
    </row>
    <row r="1082" spans="1:11" s="53" customFormat="1" ht="21" customHeight="1">
      <c r="A1082" s="57"/>
      <c r="B1082" s="57"/>
      <c r="C1082" s="57"/>
      <c r="D1082" s="57" t="s">
        <v>289</v>
      </c>
      <c r="E1082" s="410"/>
      <c r="F1082" s="115"/>
      <c r="G1082" s="116" t="s">
        <v>320</v>
      </c>
      <c r="H1082" s="116" t="s">
        <v>320</v>
      </c>
      <c r="I1082" s="116"/>
      <c r="J1082" s="116"/>
      <c r="K1082" s="305"/>
    </row>
    <row r="1083" spans="1:11" s="170" customFormat="1" ht="21" customHeight="1">
      <c r="A1083" s="403"/>
      <c r="B1083" s="402" t="s">
        <v>1074</v>
      </c>
      <c r="C1083" s="403" t="s">
        <v>923</v>
      </c>
      <c r="D1083" s="403" t="s">
        <v>628</v>
      </c>
      <c r="E1083" s="402" t="s">
        <v>3132</v>
      </c>
      <c r="F1083" s="402">
        <v>4</v>
      </c>
      <c r="G1083" s="411">
        <v>25</v>
      </c>
      <c r="H1083" s="411">
        <f>SUM(F1083*G1083)</f>
        <v>100</v>
      </c>
      <c r="I1083" s="338" t="s">
        <v>3433</v>
      </c>
      <c r="J1083" s="411"/>
      <c r="K1083" s="302"/>
    </row>
    <row r="1084" spans="1:11" s="170" customFormat="1" ht="21" customHeight="1">
      <c r="A1084" s="403"/>
      <c r="B1084" s="402" t="s">
        <v>1073</v>
      </c>
      <c r="C1084" s="403" t="s">
        <v>1072</v>
      </c>
      <c r="D1084" s="403" t="s">
        <v>628</v>
      </c>
      <c r="E1084" s="402" t="s">
        <v>3132</v>
      </c>
      <c r="F1084" s="402">
        <v>4</v>
      </c>
      <c r="G1084" s="411">
        <v>25</v>
      </c>
      <c r="H1084" s="411">
        <f aca="true" t="shared" si="64" ref="H1084:H1095">SUM(F1084*G1084)</f>
        <v>100</v>
      </c>
      <c r="I1084" s="338" t="s">
        <v>3864</v>
      </c>
      <c r="J1084" s="411"/>
      <c r="K1084" s="302"/>
    </row>
    <row r="1085" spans="1:11" s="170" customFormat="1" ht="21" customHeight="1">
      <c r="A1085" s="403"/>
      <c r="B1085" s="402" t="s">
        <v>1071</v>
      </c>
      <c r="C1085" s="403" t="s">
        <v>1070</v>
      </c>
      <c r="D1085" s="403" t="s">
        <v>628</v>
      </c>
      <c r="E1085" s="402" t="s">
        <v>3132</v>
      </c>
      <c r="F1085" s="402">
        <v>4</v>
      </c>
      <c r="G1085" s="411">
        <v>25</v>
      </c>
      <c r="H1085" s="411">
        <f t="shared" si="64"/>
        <v>100</v>
      </c>
      <c r="I1085" s="338" t="s">
        <v>3864</v>
      </c>
      <c r="J1085" s="411"/>
      <c r="K1085" s="302"/>
    </row>
    <row r="1086" spans="1:11" s="170" customFormat="1" ht="21" customHeight="1">
      <c r="A1086" s="403"/>
      <c r="B1086" s="402" t="s">
        <v>1069</v>
      </c>
      <c r="C1086" s="403" t="s">
        <v>1068</v>
      </c>
      <c r="D1086" s="403" t="s">
        <v>628</v>
      </c>
      <c r="E1086" s="402" t="s">
        <v>3129</v>
      </c>
      <c r="F1086" s="402">
        <v>12</v>
      </c>
      <c r="G1086" s="411">
        <v>26</v>
      </c>
      <c r="H1086" s="411">
        <f t="shared" si="64"/>
        <v>312</v>
      </c>
      <c r="I1086" s="338" t="s">
        <v>3438</v>
      </c>
      <c r="J1086" s="411"/>
      <c r="K1086" s="302"/>
    </row>
    <row r="1087" spans="1:11" s="170" customFormat="1" ht="21" customHeight="1">
      <c r="A1087" s="403"/>
      <c r="B1087" s="402" t="s">
        <v>3</v>
      </c>
      <c r="C1087" s="403" t="s">
        <v>2</v>
      </c>
      <c r="D1087" s="403" t="s">
        <v>628</v>
      </c>
      <c r="E1087" s="402" t="s">
        <v>3151</v>
      </c>
      <c r="F1087" s="402">
        <v>8</v>
      </c>
      <c r="G1087" s="411">
        <v>1</v>
      </c>
      <c r="H1087" s="411">
        <f t="shared" si="64"/>
        <v>8</v>
      </c>
      <c r="I1087" s="338" t="s">
        <v>3433</v>
      </c>
      <c r="J1087" s="411"/>
      <c r="K1087" s="302"/>
    </row>
    <row r="1088" spans="1:11" s="170" customFormat="1" ht="21" customHeight="1">
      <c r="A1088" s="403"/>
      <c r="B1088" s="402" t="s">
        <v>146</v>
      </c>
      <c r="C1088" s="403" t="s">
        <v>145</v>
      </c>
      <c r="D1088" s="403" t="s">
        <v>628</v>
      </c>
      <c r="E1088" s="402" t="s">
        <v>3151</v>
      </c>
      <c r="F1088" s="402">
        <v>8</v>
      </c>
      <c r="G1088" s="411">
        <v>15</v>
      </c>
      <c r="H1088" s="411">
        <f t="shared" si="64"/>
        <v>120</v>
      </c>
      <c r="I1088" s="338" t="s">
        <v>3433</v>
      </c>
      <c r="J1088" s="411"/>
      <c r="K1088" s="302"/>
    </row>
    <row r="1089" spans="1:11" s="170" customFormat="1" ht="21" customHeight="1">
      <c r="A1089" s="403"/>
      <c r="B1089" s="402" t="s">
        <v>2747</v>
      </c>
      <c r="C1089" s="403" t="s">
        <v>1080</v>
      </c>
      <c r="D1089" s="403" t="s">
        <v>628</v>
      </c>
      <c r="E1089" s="402" t="s">
        <v>2960</v>
      </c>
      <c r="F1089" s="402">
        <v>4</v>
      </c>
      <c r="G1089" s="411">
        <v>39</v>
      </c>
      <c r="H1089" s="411">
        <f t="shared" si="64"/>
        <v>156</v>
      </c>
      <c r="I1089" s="393" t="s">
        <v>3861</v>
      </c>
      <c r="J1089" s="411"/>
      <c r="K1089" s="302"/>
    </row>
    <row r="1090" spans="1:11" s="170" customFormat="1" ht="21" customHeight="1">
      <c r="A1090" s="403"/>
      <c r="B1090" s="402" t="s">
        <v>2746</v>
      </c>
      <c r="C1090" s="403" t="s">
        <v>1079</v>
      </c>
      <c r="D1090" s="403" t="s">
        <v>628</v>
      </c>
      <c r="E1090" s="402" t="s">
        <v>2884</v>
      </c>
      <c r="F1090" s="402">
        <v>2</v>
      </c>
      <c r="G1090" s="411">
        <v>2</v>
      </c>
      <c r="H1090" s="411">
        <f t="shared" si="64"/>
        <v>4</v>
      </c>
      <c r="I1090" s="393" t="s">
        <v>3863</v>
      </c>
      <c r="J1090" s="411"/>
      <c r="K1090" s="302"/>
    </row>
    <row r="1091" spans="1:11" s="170" customFormat="1" ht="21" customHeight="1">
      <c r="A1091" s="403"/>
      <c r="B1091" s="402"/>
      <c r="C1091" s="403"/>
      <c r="D1091" s="403" t="s">
        <v>628</v>
      </c>
      <c r="E1091" s="402" t="s">
        <v>2981</v>
      </c>
      <c r="F1091" s="402">
        <v>2</v>
      </c>
      <c r="G1091" s="411">
        <v>39</v>
      </c>
      <c r="H1091" s="411">
        <f t="shared" si="64"/>
        <v>78</v>
      </c>
      <c r="I1091" s="411"/>
      <c r="J1091" s="411"/>
      <c r="K1091" s="302"/>
    </row>
    <row r="1092" spans="1:11" s="170" customFormat="1" ht="21" customHeight="1">
      <c r="A1092" s="403"/>
      <c r="B1092" s="402" t="s">
        <v>2745</v>
      </c>
      <c r="C1092" s="403" t="s">
        <v>1078</v>
      </c>
      <c r="D1092" s="403" t="s">
        <v>628</v>
      </c>
      <c r="E1092" s="402" t="s">
        <v>2960</v>
      </c>
      <c r="F1092" s="402">
        <v>4</v>
      </c>
      <c r="G1092" s="411">
        <v>39</v>
      </c>
      <c r="H1092" s="411">
        <f t="shared" si="64"/>
        <v>156</v>
      </c>
      <c r="I1092" s="393" t="s">
        <v>3861</v>
      </c>
      <c r="J1092" s="411"/>
      <c r="K1092" s="302"/>
    </row>
    <row r="1093" spans="1:11" s="170" customFormat="1" ht="21" customHeight="1">
      <c r="A1093" s="403"/>
      <c r="B1093" s="402" t="s">
        <v>3616</v>
      </c>
      <c r="C1093" s="403" t="s">
        <v>1077</v>
      </c>
      <c r="D1093" s="403" t="s">
        <v>628</v>
      </c>
      <c r="E1093" s="402" t="s">
        <v>3152</v>
      </c>
      <c r="F1093" s="402">
        <v>2</v>
      </c>
      <c r="G1093" s="411">
        <v>29</v>
      </c>
      <c r="H1093" s="411">
        <f t="shared" si="64"/>
        <v>58</v>
      </c>
      <c r="I1093" s="393" t="s">
        <v>3861</v>
      </c>
      <c r="J1093" s="411"/>
      <c r="K1093" s="302"/>
    </row>
    <row r="1094" spans="1:11" s="170" customFormat="1" ht="21" customHeight="1">
      <c r="A1094" s="403"/>
      <c r="B1094" s="402" t="s">
        <v>3615</v>
      </c>
      <c r="C1094" s="403" t="s">
        <v>1076</v>
      </c>
      <c r="D1094" s="403" t="s">
        <v>628</v>
      </c>
      <c r="E1094" s="402" t="s">
        <v>3139</v>
      </c>
      <c r="F1094" s="402">
        <v>4</v>
      </c>
      <c r="G1094" s="411">
        <v>29</v>
      </c>
      <c r="H1094" s="411">
        <f t="shared" si="64"/>
        <v>116</v>
      </c>
      <c r="I1094" s="393" t="s">
        <v>3858</v>
      </c>
      <c r="J1094" s="411"/>
      <c r="K1094" s="302"/>
    </row>
    <row r="1095" spans="1:11" s="170" customFormat="1" ht="21" customHeight="1">
      <c r="A1095" s="403"/>
      <c r="B1095" s="402" t="s">
        <v>3614</v>
      </c>
      <c r="C1095" s="403" t="s">
        <v>1075</v>
      </c>
      <c r="D1095" s="403" t="s">
        <v>628</v>
      </c>
      <c r="E1095" s="402" t="s">
        <v>2884</v>
      </c>
      <c r="F1095" s="402">
        <v>2</v>
      </c>
      <c r="G1095" s="411">
        <v>29</v>
      </c>
      <c r="H1095" s="411">
        <f t="shared" si="64"/>
        <v>58</v>
      </c>
      <c r="I1095" s="393" t="s">
        <v>3862</v>
      </c>
      <c r="J1095" s="411"/>
      <c r="K1095" s="302"/>
    </row>
    <row r="1096" spans="1:11" s="53" customFormat="1" ht="21" customHeight="1">
      <c r="A1096" s="57" t="s">
        <v>391</v>
      </c>
      <c r="B1096" s="57"/>
      <c r="C1096" s="57"/>
      <c r="D1096" s="57" t="s">
        <v>276</v>
      </c>
      <c r="E1096" s="209"/>
      <c r="F1096" s="58">
        <f>SUM(F1097)</f>
        <v>94</v>
      </c>
      <c r="G1096" s="58">
        <f>SUM(G1097)</f>
        <v>107</v>
      </c>
      <c r="H1096" s="58">
        <f>SUM(H1097)</f>
        <v>528</v>
      </c>
      <c r="I1096" s="58"/>
      <c r="J1096" s="58"/>
      <c r="K1096" s="305"/>
    </row>
    <row r="1097" spans="1:11" s="53" customFormat="1" ht="21" customHeight="1">
      <c r="A1097" s="57"/>
      <c r="B1097" s="57"/>
      <c r="C1097" s="57"/>
      <c r="D1097" s="57" t="s">
        <v>628</v>
      </c>
      <c r="E1097" s="209"/>
      <c r="F1097" s="58">
        <f>SUM(F1099:F1116)</f>
        <v>94</v>
      </c>
      <c r="G1097" s="58">
        <f>SUM(G1099:G1116)</f>
        <v>107</v>
      </c>
      <c r="H1097" s="58">
        <f>SUM(H1099:H1116)</f>
        <v>528</v>
      </c>
      <c r="I1097" s="58"/>
      <c r="J1097" s="58"/>
      <c r="K1097" s="305"/>
    </row>
    <row r="1098" spans="1:11" s="53" customFormat="1" ht="21" customHeight="1">
      <c r="A1098" s="57"/>
      <c r="B1098" s="57"/>
      <c r="C1098" s="57"/>
      <c r="D1098" s="57" t="s">
        <v>289</v>
      </c>
      <c r="E1098" s="210"/>
      <c r="F1098" s="62"/>
      <c r="G1098" s="63" t="s">
        <v>320</v>
      </c>
      <c r="H1098" s="63" t="s">
        <v>320</v>
      </c>
      <c r="I1098" s="63"/>
      <c r="J1098" s="63"/>
      <c r="K1098" s="305"/>
    </row>
    <row r="1099" spans="1:11" s="170" customFormat="1" ht="21" customHeight="1">
      <c r="A1099" s="403"/>
      <c r="B1099" s="402" t="s">
        <v>1066</v>
      </c>
      <c r="C1099" s="403" t="s">
        <v>712</v>
      </c>
      <c r="D1099" s="403" t="s">
        <v>628</v>
      </c>
      <c r="E1099" s="402" t="s">
        <v>2883</v>
      </c>
      <c r="F1099" s="402">
        <v>4</v>
      </c>
      <c r="G1099" s="411">
        <v>16</v>
      </c>
      <c r="H1099" s="411">
        <f aca="true" t="shared" si="65" ref="H1099:H1123">SUM(F1099*G1099)</f>
        <v>64</v>
      </c>
      <c r="I1099" s="338" t="s">
        <v>3438</v>
      </c>
      <c r="J1099" s="411"/>
      <c r="K1099" s="302"/>
    </row>
    <row r="1100" spans="1:11" s="170" customFormat="1" ht="21" customHeight="1">
      <c r="A1100" s="403"/>
      <c r="B1100" s="402" t="s">
        <v>2024</v>
      </c>
      <c r="C1100" s="407" t="s">
        <v>2023</v>
      </c>
      <c r="D1100" s="403" t="s">
        <v>628</v>
      </c>
      <c r="E1100" s="402" t="s">
        <v>3132</v>
      </c>
      <c r="F1100" s="402">
        <v>4</v>
      </c>
      <c r="G1100" s="411">
        <v>7</v>
      </c>
      <c r="H1100" s="411">
        <f t="shared" si="65"/>
        <v>28</v>
      </c>
      <c r="I1100" s="338" t="s">
        <v>3439</v>
      </c>
      <c r="J1100" s="411"/>
      <c r="K1100" s="302"/>
    </row>
    <row r="1101" spans="1:11" s="170" customFormat="1" ht="21" customHeight="1">
      <c r="A1101" s="403"/>
      <c r="B1101" s="402" t="s">
        <v>1776</v>
      </c>
      <c r="C1101" s="403" t="s">
        <v>1775</v>
      </c>
      <c r="D1101" s="403" t="s">
        <v>628</v>
      </c>
      <c r="E1101" s="402" t="s">
        <v>3139</v>
      </c>
      <c r="F1101" s="402">
        <v>4</v>
      </c>
      <c r="G1101" s="411">
        <v>7</v>
      </c>
      <c r="H1101" s="411">
        <f t="shared" si="65"/>
        <v>28</v>
      </c>
      <c r="I1101" s="338" t="s">
        <v>3439</v>
      </c>
      <c r="J1101" s="411"/>
      <c r="K1101" s="302"/>
    </row>
    <row r="1102" spans="1:11" s="170" customFormat="1" ht="21" customHeight="1">
      <c r="A1102" s="403"/>
      <c r="B1102" s="402" t="s">
        <v>2022</v>
      </c>
      <c r="C1102" s="403" t="s">
        <v>3634</v>
      </c>
      <c r="D1102" s="403" t="s">
        <v>628</v>
      </c>
      <c r="E1102" s="402" t="s">
        <v>3132</v>
      </c>
      <c r="F1102" s="402">
        <v>4</v>
      </c>
      <c r="G1102" s="411">
        <v>6</v>
      </c>
      <c r="H1102" s="411">
        <f t="shared" si="65"/>
        <v>24</v>
      </c>
      <c r="I1102" s="338" t="s">
        <v>3887</v>
      </c>
      <c r="J1102" s="411"/>
      <c r="K1102" s="302"/>
    </row>
    <row r="1103" spans="1:11" s="170" customFormat="1" ht="21" customHeight="1">
      <c r="A1103" s="403"/>
      <c r="B1103" s="402"/>
      <c r="C1103" s="403" t="s">
        <v>3635</v>
      </c>
      <c r="D1103" s="403"/>
      <c r="E1103" s="402"/>
      <c r="F1103" s="402"/>
      <c r="G1103" s="411"/>
      <c r="H1103" s="411"/>
      <c r="I1103" s="411" t="s">
        <v>3888</v>
      </c>
      <c r="J1103" s="411"/>
      <c r="K1103" s="302"/>
    </row>
    <row r="1104" spans="1:11" s="170" customFormat="1" ht="21" customHeight="1">
      <c r="A1104" s="403"/>
      <c r="B1104" s="402" t="s">
        <v>3633</v>
      </c>
      <c r="C1104" s="403" t="s">
        <v>3632</v>
      </c>
      <c r="D1104" s="403" t="s">
        <v>628</v>
      </c>
      <c r="E1104" s="402" t="s">
        <v>3139</v>
      </c>
      <c r="F1104" s="402">
        <v>4</v>
      </c>
      <c r="G1104" s="411">
        <v>6</v>
      </c>
      <c r="H1104" s="411">
        <f t="shared" si="65"/>
        <v>24</v>
      </c>
      <c r="I1104" s="338" t="s">
        <v>3440</v>
      </c>
      <c r="J1104" s="411"/>
      <c r="K1104" s="302"/>
    </row>
    <row r="1105" spans="1:11" s="170" customFormat="1" ht="21" customHeight="1">
      <c r="A1105" s="403"/>
      <c r="B1105" s="402" t="s">
        <v>2021</v>
      </c>
      <c r="C1105" s="403" t="s">
        <v>2020</v>
      </c>
      <c r="D1105" s="403" t="s">
        <v>628</v>
      </c>
      <c r="E1105" s="402" t="s">
        <v>3132</v>
      </c>
      <c r="F1105" s="402">
        <v>4</v>
      </c>
      <c r="G1105" s="411">
        <v>4</v>
      </c>
      <c r="H1105" s="411">
        <f t="shared" si="65"/>
        <v>16</v>
      </c>
      <c r="I1105" s="338" t="s">
        <v>3442</v>
      </c>
      <c r="J1105" s="411"/>
      <c r="K1105" s="302"/>
    </row>
    <row r="1106" spans="1:11" s="170" customFormat="1" ht="21" customHeight="1">
      <c r="A1106" s="403"/>
      <c r="B1106" s="402" t="s">
        <v>1065</v>
      </c>
      <c r="C1106" s="403" t="s">
        <v>1064</v>
      </c>
      <c r="D1106" s="403" t="s">
        <v>628</v>
      </c>
      <c r="E1106" s="402" t="s">
        <v>3139</v>
      </c>
      <c r="F1106" s="402">
        <v>4</v>
      </c>
      <c r="G1106" s="411">
        <v>4</v>
      </c>
      <c r="H1106" s="411">
        <f t="shared" si="65"/>
        <v>16</v>
      </c>
      <c r="I1106" s="338" t="s">
        <v>3442</v>
      </c>
      <c r="J1106" s="411"/>
      <c r="K1106" s="302"/>
    </row>
    <row r="1107" spans="1:11" s="170" customFormat="1" ht="21" customHeight="1">
      <c r="A1107" s="403"/>
      <c r="B1107" s="402" t="s">
        <v>2461</v>
      </c>
      <c r="C1107" s="403" t="s">
        <v>2460</v>
      </c>
      <c r="D1107" s="403" t="s">
        <v>628</v>
      </c>
      <c r="E1107" s="402" t="s">
        <v>3129</v>
      </c>
      <c r="F1107" s="402">
        <v>12</v>
      </c>
      <c r="G1107" s="411">
        <v>3</v>
      </c>
      <c r="H1107" s="411">
        <f t="shared" si="65"/>
        <v>36</v>
      </c>
      <c r="I1107" s="338" t="s">
        <v>3439</v>
      </c>
      <c r="J1107" s="411"/>
      <c r="K1107" s="302"/>
    </row>
    <row r="1108" spans="1:11" s="170" customFormat="1" ht="21" customHeight="1">
      <c r="A1108" s="403"/>
      <c r="B1108" s="402" t="s">
        <v>2017</v>
      </c>
      <c r="C1108" s="403" t="s">
        <v>2016</v>
      </c>
      <c r="D1108" s="403" t="s">
        <v>628</v>
      </c>
      <c r="E1108" s="402" t="s">
        <v>3129</v>
      </c>
      <c r="F1108" s="402">
        <v>12</v>
      </c>
      <c r="G1108" s="411">
        <v>2</v>
      </c>
      <c r="H1108" s="411">
        <f t="shared" si="65"/>
        <v>24</v>
      </c>
      <c r="I1108" s="338" t="s">
        <v>3442</v>
      </c>
      <c r="J1108" s="411"/>
      <c r="K1108" s="302"/>
    </row>
    <row r="1109" spans="1:11" s="170" customFormat="1" ht="21" customHeight="1">
      <c r="A1109" s="403"/>
      <c r="B1109" s="402" t="s">
        <v>2224</v>
      </c>
      <c r="C1109" s="403" t="s">
        <v>2223</v>
      </c>
      <c r="D1109" s="403" t="s">
        <v>628</v>
      </c>
      <c r="E1109" s="402" t="s">
        <v>3164</v>
      </c>
      <c r="F1109" s="402">
        <v>4</v>
      </c>
      <c r="G1109" s="411">
        <v>1</v>
      </c>
      <c r="H1109" s="411">
        <f t="shared" si="65"/>
        <v>4</v>
      </c>
      <c r="I1109" s="338" t="s">
        <v>3112</v>
      </c>
      <c r="J1109" s="411"/>
      <c r="K1109" s="302"/>
    </row>
    <row r="1110" spans="1:11" s="170" customFormat="1" ht="21" customHeight="1">
      <c r="A1110" s="403"/>
      <c r="B1110" s="402" t="s">
        <v>1063</v>
      </c>
      <c r="C1110" s="403" t="s">
        <v>1062</v>
      </c>
      <c r="D1110" s="403" t="s">
        <v>628</v>
      </c>
      <c r="E1110" s="402" t="s">
        <v>3151</v>
      </c>
      <c r="F1110" s="402">
        <v>8</v>
      </c>
      <c r="G1110" s="411">
        <v>6</v>
      </c>
      <c r="H1110" s="411">
        <f t="shared" si="65"/>
        <v>48</v>
      </c>
      <c r="I1110" s="338" t="s">
        <v>3439</v>
      </c>
      <c r="J1110" s="411"/>
      <c r="K1110" s="302"/>
    </row>
    <row r="1111" spans="1:11" s="170" customFormat="1" ht="21" customHeight="1">
      <c r="A1111" s="403"/>
      <c r="B1111" s="402" t="s">
        <v>1053</v>
      </c>
      <c r="C1111" s="407" t="s">
        <v>1052</v>
      </c>
      <c r="D1111" s="403" t="s">
        <v>628</v>
      </c>
      <c r="E1111" s="402" t="s">
        <v>3151</v>
      </c>
      <c r="F1111" s="402">
        <v>8</v>
      </c>
      <c r="G1111" s="411">
        <v>6</v>
      </c>
      <c r="H1111" s="411">
        <f t="shared" si="65"/>
        <v>48</v>
      </c>
      <c r="I1111" s="338" t="s">
        <v>3440</v>
      </c>
      <c r="J1111" s="411"/>
      <c r="K1111" s="302"/>
    </row>
    <row r="1112" spans="1:11" s="170" customFormat="1" ht="21" customHeight="1">
      <c r="A1112" s="403"/>
      <c r="B1112" s="402" t="s">
        <v>1051</v>
      </c>
      <c r="C1112" s="403" t="s">
        <v>1050</v>
      </c>
      <c r="D1112" s="403" t="s">
        <v>628</v>
      </c>
      <c r="E1112" s="402" t="s">
        <v>3151</v>
      </c>
      <c r="F1112" s="402">
        <v>8</v>
      </c>
      <c r="G1112" s="411">
        <v>7</v>
      </c>
      <c r="H1112" s="411">
        <f t="shared" si="65"/>
        <v>56</v>
      </c>
      <c r="I1112" s="338" t="s">
        <v>3442</v>
      </c>
      <c r="J1112" s="411"/>
      <c r="K1112" s="302"/>
    </row>
    <row r="1113" spans="1:11" s="170" customFormat="1" ht="21" customHeight="1">
      <c r="A1113" s="403"/>
      <c r="B1113" s="402" t="s">
        <v>3631</v>
      </c>
      <c r="C1113" s="403" t="s">
        <v>1067</v>
      </c>
      <c r="D1113" s="403" t="s">
        <v>628</v>
      </c>
      <c r="E1113" s="402" t="s">
        <v>3155</v>
      </c>
      <c r="F1113" s="402">
        <v>4</v>
      </c>
      <c r="G1113" s="411">
        <v>8</v>
      </c>
      <c r="H1113" s="411">
        <f t="shared" si="65"/>
        <v>32</v>
      </c>
      <c r="I1113" s="338" t="s">
        <v>3855</v>
      </c>
      <c r="J1113" s="411"/>
      <c r="K1113" s="302"/>
    </row>
    <row r="1114" spans="1:11" s="170" customFormat="1" ht="21" customHeight="1">
      <c r="A1114" s="403"/>
      <c r="B1114" s="402" t="s">
        <v>3630</v>
      </c>
      <c r="C1114" s="403" t="s">
        <v>3629</v>
      </c>
      <c r="D1114" s="403" t="s">
        <v>628</v>
      </c>
      <c r="E1114" s="402" t="s">
        <v>3155</v>
      </c>
      <c r="F1114" s="402">
        <v>4</v>
      </c>
      <c r="G1114" s="411">
        <v>8</v>
      </c>
      <c r="H1114" s="411">
        <f t="shared" si="65"/>
        <v>32</v>
      </c>
      <c r="I1114" s="338" t="s">
        <v>3854</v>
      </c>
      <c r="J1114" s="411"/>
      <c r="K1114" s="302"/>
    </row>
    <row r="1115" spans="1:11" s="170" customFormat="1" ht="21" customHeight="1">
      <c r="A1115" s="403"/>
      <c r="B1115" s="402" t="s">
        <v>3628</v>
      </c>
      <c r="C1115" s="403" t="s">
        <v>129</v>
      </c>
      <c r="D1115" s="403" t="s">
        <v>628</v>
      </c>
      <c r="E1115" s="402" t="s">
        <v>3155</v>
      </c>
      <c r="F1115" s="402">
        <v>4</v>
      </c>
      <c r="G1115" s="411">
        <v>8</v>
      </c>
      <c r="H1115" s="411">
        <f t="shared" si="65"/>
        <v>32</v>
      </c>
      <c r="I1115" s="338" t="s">
        <v>3854</v>
      </c>
      <c r="J1115" s="411"/>
      <c r="K1115" s="302"/>
    </row>
    <row r="1116" spans="1:11" s="170" customFormat="1" ht="21" customHeight="1">
      <c r="A1116" s="403"/>
      <c r="B1116" s="402" t="s">
        <v>3627</v>
      </c>
      <c r="C1116" s="403" t="s">
        <v>3626</v>
      </c>
      <c r="D1116" s="403" t="s">
        <v>628</v>
      </c>
      <c r="E1116" s="402" t="s">
        <v>2981</v>
      </c>
      <c r="F1116" s="402">
        <v>2</v>
      </c>
      <c r="G1116" s="411">
        <v>8</v>
      </c>
      <c r="H1116" s="411">
        <f t="shared" si="65"/>
        <v>16</v>
      </c>
      <c r="I1116" s="338" t="s">
        <v>3856</v>
      </c>
      <c r="J1116" s="411"/>
      <c r="K1116" s="302"/>
    </row>
    <row r="1117" spans="1:11" s="53" customFormat="1" ht="21" customHeight="1">
      <c r="A1117" s="57" t="s">
        <v>3167</v>
      </c>
      <c r="B1117" s="57"/>
      <c r="C1117" s="57"/>
      <c r="D1117" s="57" t="s">
        <v>276</v>
      </c>
      <c r="E1117" s="209"/>
      <c r="F1117" s="58">
        <f>SUM(F1118)</f>
        <v>13</v>
      </c>
      <c r="G1117" s="58">
        <f>SUM(G1118)</f>
        <v>32</v>
      </c>
      <c r="H1117" s="58">
        <f>SUM(H1118)</f>
        <v>104</v>
      </c>
      <c r="I1117" s="58"/>
      <c r="J1117" s="58"/>
      <c r="K1117" s="305"/>
    </row>
    <row r="1118" spans="1:11" s="53" customFormat="1" ht="21" customHeight="1">
      <c r="A1118" s="57"/>
      <c r="B1118" s="57"/>
      <c r="C1118" s="57"/>
      <c r="D1118" s="57" t="s">
        <v>628</v>
      </c>
      <c r="E1118" s="209"/>
      <c r="F1118" s="58">
        <f>SUM(F1120:F1123)</f>
        <v>13</v>
      </c>
      <c r="G1118" s="58">
        <f>SUM(G1120:G1123)</f>
        <v>32</v>
      </c>
      <c r="H1118" s="58">
        <f>SUM(H1120:H1123)</f>
        <v>104</v>
      </c>
      <c r="I1118" s="58"/>
      <c r="J1118" s="58"/>
      <c r="K1118" s="305"/>
    </row>
    <row r="1119" spans="1:11" s="53" customFormat="1" ht="21" customHeight="1">
      <c r="A1119" s="57"/>
      <c r="B1119" s="57"/>
      <c r="C1119" s="57"/>
      <c r="D1119" s="57" t="s">
        <v>289</v>
      </c>
      <c r="E1119" s="210"/>
      <c r="F1119" s="62"/>
      <c r="G1119" s="63" t="s">
        <v>320</v>
      </c>
      <c r="H1119" s="63" t="s">
        <v>320</v>
      </c>
      <c r="I1119" s="63"/>
      <c r="J1119" s="63"/>
      <c r="K1119" s="305"/>
    </row>
    <row r="1120" spans="1:11" s="121" customFormat="1" ht="21" customHeight="1">
      <c r="A1120" s="417"/>
      <c r="B1120" s="418" t="s">
        <v>3625</v>
      </c>
      <c r="C1120" s="417" t="s">
        <v>3624</v>
      </c>
      <c r="D1120" s="417" t="s">
        <v>628</v>
      </c>
      <c r="E1120" s="418" t="s">
        <v>3623</v>
      </c>
      <c r="F1120" s="418">
        <v>5</v>
      </c>
      <c r="G1120" s="419">
        <v>8</v>
      </c>
      <c r="H1120" s="419">
        <f t="shared" si="65"/>
        <v>40</v>
      </c>
      <c r="I1120" s="338" t="s">
        <v>3857</v>
      </c>
      <c r="J1120" s="419"/>
      <c r="K1120" s="301"/>
    </row>
    <row r="1121" spans="1:11" s="67" customFormat="1" ht="21" customHeight="1">
      <c r="A1121" s="417"/>
      <c r="B1121" s="418" t="s">
        <v>3622</v>
      </c>
      <c r="C1121" s="417" t="s">
        <v>3621</v>
      </c>
      <c r="D1121" s="417" t="s">
        <v>628</v>
      </c>
      <c r="E1121" s="418" t="s">
        <v>2981</v>
      </c>
      <c r="F1121" s="418">
        <v>2</v>
      </c>
      <c r="G1121" s="419">
        <v>8</v>
      </c>
      <c r="H1121" s="419">
        <f t="shared" si="65"/>
        <v>16</v>
      </c>
      <c r="I1121" s="338" t="s">
        <v>3847</v>
      </c>
      <c r="J1121" s="419"/>
      <c r="K1121" s="307"/>
    </row>
    <row r="1122" spans="1:10" ht="21" customHeight="1">
      <c r="A1122" s="417"/>
      <c r="B1122" s="418" t="s">
        <v>3620</v>
      </c>
      <c r="C1122" s="417" t="s">
        <v>3619</v>
      </c>
      <c r="D1122" s="417" t="s">
        <v>628</v>
      </c>
      <c r="E1122" s="418" t="s">
        <v>2981</v>
      </c>
      <c r="F1122" s="418">
        <v>2</v>
      </c>
      <c r="G1122" s="419">
        <v>8</v>
      </c>
      <c r="H1122" s="419">
        <f t="shared" si="65"/>
        <v>16</v>
      </c>
      <c r="I1122" s="338" t="s">
        <v>3847</v>
      </c>
      <c r="J1122" s="419"/>
    </row>
    <row r="1123" spans="1:10" ht="21" customHeight="1">
      <c r="A1123" s="417"/>
      <c r="B1123" s="418" t="s">
        <v>3618</v>
      </c>
      <c r="C1123" s="417" t="s">
        <v>3617</v>
      </c>
      <c r="D1123" s="417" t="s">
        <v>628</v>
      </c>
      <c r="E1123" s="418" t="s">
        <v>3149</v>
      </c>
      <c r="F1123" s="418">
        <v>4</v>
      </c>
      <c r="G1123" s="419">
        <v>8</v>
      </c>
      <c r="H1123" s="419">
        <f t="shared" si="65"/>
        <v>32</v>
      </c>
      <c r="I1123" s="338" t="s">
        <v>3848</v>
      </c>
      <c r="J1123" s="419"/>
    </row>
    <row r="1124" spans="1:10" ht="21" customHeight="1">
      <c r="A1124" s="405"/>
      <c r="B1124" s="406"/>
      <c r="C1124" s="405"/>
      <c r="D1124" s="405"/>
      <c r="E1124" s="406"/>
      <c r="F1124" s="406"/>
      <c r="G1124" s="413"/>
      <c r="H1124" s="413"/>
      <c r="I1124" s="413"/>
      <c r="J1124" s="413"/>
    </row>
  </sheetData>
  <sheetProtection/>
  <mergeCells count="1">
    <mergeCell ref="A4:D4"/>
  </mergeCells>
  <printOptions/>
  <pageMargins left="0.35433070866141736" right="0.15748031496062992" top="0.7874015748031497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78">
      <selection activeCell="C11" sqref="C11"/>
    </sheetView>
  </sheetViews>
  <sheetFormatPr defaultColWidth="9.140625" defaultRowHeight="12.75"/>
  <cols>
    <col min="1" max="1" width="20.140625" style="0" customWidth="1"/>
    <col min="3" max="3" width="44.8515625" style="0" customWidth="1"/>
    <col min="4" max="4" width="28.140625" style="0" customWidth="1"/>
    <col min="5" max="6" width="13.28125" style="0" customWidth="1"/>
    <col min="7" max="7" width="12.421875" style="0" customWidth="1"/>
  </cols>
  <sheetData>
    <row r="1" spans="1:8" s="60" customFormat="1" ht="21" customHeight="1">
      <c r="A1" s="60" t="s">
        <v>2791</v>
      </c>
      <c r="B1" s="61"/>
      <c r="F1" s="61"/>
      <c r="G1" s="61"/>
      <c r="H1" s="61"/>
    </row>
    <row r="2" spans="1:7" s="3" customFormat="1" ht="21" customHeight="1">
      <c r="A2" s="2" t="s">
        <v>607</v>
      </c>
      <c r="B2" s="2" t="s">
        <v>608</v>
      </c>
      <c r="C2" s="2" t="s">
        <v>609</v>
      </c>
      <c r="D2" s="2" t="s">
        <v>280</v>
      </c>
      <c r="E2" s="2" t="s">
        <v>282</v>
      </c>
      <c r="F2" s="2" t="s">
        <v>284</v>
      </c>
      <c r="G2" s="2" t="s">
        <v>279</v>
      </c>
    </row>
    <row r="3" spans="1:7" s="3" customFormat="1" ht="21" customHeight="1">
      <c r="A3" s="4"/>
      <c r="B3" s="4"/>
      <c r="C3" s="4"/>
      <c r="D3" s="4" t="s">
        <v>281</v>
      </c>
      <c r="E3" s="4" t="s">
        <v>283</v>
      </c>
      <c r="F3" s="4" t="s">
        <v>285</v>
      </c>
      <c r="G3" s="4" t="s">
        <v>286</v>
      </c>
    </row>
    <row r="4" spans="1:7" s="143" customFormat="1" ht="21" customHeight="1">
      <c r="A4" s="144" t="s">
        <v>381</v>
      </c>
      <c r="B4" s="145"/>
      <c r="C4" s="144"/>
      <c r="D4" s="144" t="s">
        <v>276</v>
      </c>
      <c r="E4" s="153">
        <f>SUM(E5)</f>
        <v>75</v>
      </c>
      <c r="F4" s="153">
        <f>SUM(F7:F27)</f>
        <v>2703</v>
      </c>
      <c r="G4" s="153">
        <f>SUM(G7:G27)</f>
        <v>6272</v>
      </c>
    </row>
    <row r="5" spans="1:7" s="143" customFormat="1" ht="21" customHeight="1">
      <c r="A5" s="144"/>
      <c r="B5" s="145"/>
      <c r="C5" s="144"/>
      <c r="D5" s="144" t="s">
        <v>611</v>
      </c>
      <c r="E5" s="153">
        <f>SUM(E7:E26,E28)</f>
        <v>75</v>
      </c>
      <c r="F5" s="153">
        <f>SUM(F7:F26,F28)</f>
        <v>944</v>
      </c>
      <c r="G5" s="153">
        <f>SUM(G7:G26,G28)</f>
        <v>2754</v>
      </c>
    </row>
    <row r="6" spans="1:8" s="143" customFormat="1" ht="21" customHeight="1">
      <c r="A6" s="144"/>
      <c r="B6" s="145"/>
      <c r="C6" s="144"/>
      <c r="D6" s="144" t="s">
        <v>289</v>
      </c>
      <c r="E6" s="153"/>
      <c r="F6" s="153">
        <f>SUM(F29)</f>
        <v>1759</v>
      </c>
      <c r="G6" s="153">
        <f>SUM(G29)</f>
        <v>3518</v>
      </c>
      <c r="H6" s="222">
        <f>SUM(H7+H27)</f>
        <v>6272</v>
      </c>
    </row>
    <row r="7" spans="1:8" s="121" customFormat="1" ht="21" customHeight="1">
      <c r="A7" s="133"/>
      <c r="B7" s="134" t="s">
        <v>722</v>
      </c>
      <c r="C7" s="133" t="s">
        <v>721</v>
      </c>
      <c r="D7" s="133" t="s">
        <v>611</v>
      </c>
      <c r="E7" s="165">
        <v>2</v>
      </c>
      <c r="F7" s="162">
        <v>30</v>
      </c>
      <c r="G7" s="162">
        <f aca="true" t="shared" si="0" ref="G7:G29">SUM(E7*F7)</f>
        <v>60</v>
      </c>
      <c r="H7" s="132">
        <f>SUM(G7:G26)</f>
        <v>2138</v>
      </c>
    </row>
    <row r="8" spans="1:7" s="121" customFormat="1" ht="21" customHeight="1">
      <c r="A8" s="133"/>
      <c r="B8" s="134" t="s">
        <v>834</v>
      </c>
      <c r="C8" s="133" t="s">
        <v>833</v>
      </c>
      <c r="D8" s="133" t="s">
        <v>611</v>
      </c>
      <c r="E8" s="165">
        <v>2</v>
      </c>
      <c r="F8" s="162">
        <v>34</v>
      </c>
      <c r="G8" s="162">
        <f t="shared" si="0"/>
        <v>68</v>
      </c>
    </row>
    <row r="9" spans="1:7" s="121" customFormat="1" ht="21" customHeight="1">
      <c r="A9" s="133"/>
      <c r="B9" s="134" t="s">
        <v>720</v>
      </c>
      <c r="C9" s="133" t="s">
        <v>148</v>
      </c>
      <c r="D9" s="133" t="s">
        <v>611</v>
      </c>
      <c r="E9" s="165">
        <v>2</v>
      </c>
      <c r="F9" s="162">
        <v>30</v>
      </c>
      <c r="G9" s="162">
        <f t="shared" si="0"/>
        <v>60</v>
      </c>
    </row>
    <row r="10" spans="1:7" s="121" customFormat="1" ht="21" customHeight="1">
      <c r="A10" s="133"/>
      <c r="B10" s="134" t="s">
        <v>972</v>
      </c>
      <c r="C10" s="133" t="s">
        <v>971</v>
      </c>
      <c r="D10" s="133" t="s">
        <v>611</v>
      </c>
      <c r="E10" s="165">
        <v>4</v>
      </c>
      <c r="F10" s="162">
        <v>43</v>
      </c>
      <c r="G10" s="162">
        <f t="shared" si="0"/>
        <v>172</v>
      </c>
    </row>
    <row r="11" spans="1:7" s="121" customFormat="1" ht="21" customHeight="1">
      <c r="A11" s="133"/>
      <c r="B11" s="134" t="s">
        <v>1208</v>
      </c>
      <c r="C11" s="133" t="s">
        <v>1207</v>
      </c>
      <c r="D11" s="133" t="s">
        <v>611</v>
      </c>
      <c r="E11" s="165">
        <v>4</v>
      </c>
      <c r="F11" s="162">
        <v>38</v>
      </c>
      <c r="G11" s="162">
        <f t="shared" si="0"/>
        <v>152</v>
      </c>
    </row>
    <row r="12" spans="1:7" s="121" customFormat="1" ht="21" customHeight="1">
      <c r="A12" s="133"/>
      <c r="B12" s="134" t="s">
        <v>970</v>
      </c>
      <c r="C12" s="133" t="s">
        <v>969</v>
      </c>
      <c r="D12" s="133" t="s">
        <v>611</v>
      </c>
      <c r="E12" s="165">
        <v>4</v>
      </c>
      <c r="F12" s="162">
        <v>41</v>
      </c>
      <c r="G12" s="162">
        <f t="shared" si="0"/>
        <v>164</v>
      </c>
    </row>
    <row r="13" spans="1:7" s="121" customFormat="1" ht="21" customHeight="1">
      <c r="A13" s="133"/>
      <c r="B13" s="134" t="s">
        <v>968</v>
      </c>
      <c r="C13" s="133" t="s">
        <v>967</v>
      </c>
      <c r="D13" s="133" t="s">
        <v>611</v>
      </c>
      <c r="E13" s="165">
        <v>4</v>
      </c>
      <c r="F13" s="162">
        <v>58</v>
      </c>
      <c r="G13" s="162">
        <f t="shared" si="0"/>
        <v>232</v>
      </c>
    </row>
    <row r="14" spans="1:7" s="121" customFormat="1" ht="21" customHeight="1">
      <c r="A14" s="133"/>
      <c r="B14" s="134" t="s">
        <v>1383</v>
      </c>
      <c r="C14" s="133" t="s">
        <v>1382</v>
      </c>
      <c r="D14" s="133" t="s">
        <v>611</v>
      </c>
      <c r="E14" s="165">
        <v>4</v>
      </c>
      <c r="F14" s="162">
        <v>41</v>
      </c>
      <c r="G14" s="162">
        <f t="shared" si="0"/>
        <v>164</v>
      </c>
    </row>
    <row r="15" spans="1:7" s="121" customFormat="1" ht="21" customHeight="1">
      <c r="A15" s="133"/>
      <c r="B15" s="134" t="s">
        <v>1385</v>
      </c>
      <c r="C15" s="133" t="s">
        <v>1384</v>
      </c>
      <c r="D15" s="133" t="s">
        <v>611</v>
      </c>
      <c r="E15" s="165">
        <v>4</v>
      </c>
      <c r="F15" s="162">
        <v>33</v>
      </c>
      <c r="G15" s="162">
        <f t="shared" si="0"/>
        <v>132</v>
      </c>
    </row>
    <row r="16" spans="1:7" s="121" customFormat="1" ht="21" customHeight="1">
      <c r="A16" s="133"/>
      <c r="B16" s="134" t="s">
        <v>2480</v>
      </c>
      <c r="C16" s="133" t="s">
        <v>2479</v>
      </c>
      <c r="D16" s="133" t="s">
        <v>611</v>
      </c>
      <c r="E16" s="165">
        <v>4</v>
      </c>
      <c r="F16" s="162">
        <v>15</v>
      </c>
      <c r="G16" s="162">
        <f t="shared" si="0"/>
        <v>60</v>
      </c>
    </row>
    <row r="17" spans="1:7" s="121" customFormat="1" ht="21" customHeight="1">
      <c r="A17" s="133"/>
      <c r="B17" s="134" t="s">
        <v>1387</v>
      </c>
      <c r="C17" s="133" t="s">
        <v>1386</v>
      </c>
      <c r="D17" s="133" t="s">
        <v>611</v>
      </c>
      <c r="E17" s="165">
        <v>2</v>
      </c>
      <c r="F17" s="162">
        <v>32</v>
      </c>
      <c r="G17" s="162">
        <f t="shared" si="0"/>
        <v>64</v>
      </c>
    </row>
    <row r="18" spans="1:7" s="121" customFormat="1" ht="21" customHeight="1">
      <c r="A18" s="133"/>
      <c r="B18" s="134" t="s">
        <v>1389</v>
      </c>
      <c r="C18" s="133" t="s">
        <v>1388</v>
      </c>
      <c r="D18" s="133" t="s">
        <v>611</v>
      </c>
      <c r="E18" s="165">
        <v>1</v>
      </c>
      <c r="F18" s="162">
        <v>32</v>
      </c>
      <c r="G18" s="162">
        <f t="shared" si="0"/>
        <v>32</v>
      </c>
    </row>
    <row r="19" spans="1:7" s="121" customFormat="1" ht="21" customHeight="1">
      <c r="A19" s="133"/>
      <c r="B19" s="134" t="s">
        <v>2074</v>
      </c>
      <c r="C19" s="133" t="s">
        <v>2073</v>
      </c>
      <c r="D19" s="133" t="s">
        <v>611</v>
      </c>
      <c r="E19" s="165">
        <v>4</v>
      </c>
      <c r="F19" s="162">
        <v>27</v>
      </c>
      <c r="G19" s="162">
        <f t="shared" si="0"/>
        <v>108</v>
      </c>
    </row>
    <row r="20" spans="1:7" s="121" customFormat="1" ht="21" customHeight="1">
      <c r="A20" s="133"/>
      <c r="B20" s="134" t="s">
        <v>1392</v>
      </c>
      <c r="C20" s="133" t="s">
        <v>1390</v>
      </c>
      <c r="D20" s="133" t="s">
        <v>611</v>
      </c>
      <c r="E20" s="165">
        <v>4</v>
      </c>
      <c r="F20" s="162">
        <v>41</v>
      </c>
      <c r="G20" s="162">
        <f t="shared" si="0"/>
        <v>164</v>
      </c>
    </row>
    <row r="21" spans="1:7" s="121" customFormat="1" ht="21" customHeight="1">
      <c r="A21" s="133"/>
      <c r="B21" s="134" t="s">
        <v>1393</v>
      </c>
      <c r="C21" s="133" t="s">
        <v>1391</v>
      </c>
      <c r="D21" s="133" t="s">
        <v>611</v>
      </c>
      <c r="E21" s="165">
        <v>4</v>
      </c>
      <c r="F21" s="162">
        <v>41</v>
      </c>
      <c r="G21" s="162">
        <f t="shared" si="0"/>
        <v>164</v>
      </c>
    </row>
    <row r="22" spans="1:7" s="121" customFormat="1" ht="21" customHeight="1">
      <c r="A22" s="133"/>
      <c r="B22" s="134" t="s">
        <v>2072</v>
      </c>
      <c r="C22" s="133" t="s">
        <v>2071</v>
      </c>
      <c r="D22" s="133" t="s">
        <v>611</v>
      </c>
      <c r="E22" s="165">
        <v>4</v>
      </c>
      <c r="F22" s="162">
        <v>33</v>
      </c>
      <c r="G22" s="162">
        <f t="shared" si="0"/>
        <v>132</v>
      </c>
    </row>
    <row r="23" spans="1:7" s="121" customFormat="1" ht="21" customHeight="1">
      <c r="A23" s="133"/>
      <c r="B23" s="134" t="s">
        <v>2070</v>
      </c>
      <c r="C23" s="133" t="s">
        <v>2069</v>
      </c>
      <c r="D23" s="133" t="s">
        <v>611</v>
      </c>
      <c r="E23" s="165">
        <v>4</v>
      </c>
      <c r="F23" s="162">
        <v>33</v>
      </c>
      <c r="G23" s="162">
        <f t="shared" si="0"/>
        <v>132</v>
      </c>
    </row>
    <row r="24" spans="1:7" s="121" customFormat="1" ht="21" customHeight="1">
      <c r="A24" s="133"/>
      <c r="B24" s="134" t="s">
        <v>2068</v>
      </c>
      <c r="C24" s="133" t="s">
        <v>2067</v>
      </c>
      <c r="D24" s="133" t="s">
        <v>611</v>
      </c>
      <c r="E24" s="165">
        <v>2</v>
      </c>
      <c r="F24" s="162">
        <v>32</v>
      </c>
      <c r="G24" s="162">
        <f t="shared" si="0"/>
        <v>64</v>
      </c>
    </row>
    <row r="25" spans="1:7" s="121" customFormat="1" ht="21" customHeight="1">
      <c r="A25" s="133"/>
      <c r="B25" s="134" t="s">
        <v>2243</v>
      </c>
      <c r="C25" s="133" t="s">
        <v>2242</v>
      </c>
      <c r="D25" s="133" t="s">
        <v>611</v>
      </c>
      <c r="E25" s="165">
        <v>4</v>
      </c>
      <c r="F25" s="162">
        <v>1</v>
      </c>
      <c r="G25" s="162">
        <f t="shared" si="0"/>
        <v>4</v>
      </c>
    </row>
    <row r="26" spans="1:8" s="121" customFormat="1" ht="21" customHeight="1">
      <c r="A26" s="133"/>
      <c r="B26" s="134" t="s">
        <v>2481</v>
      </c>
      <c r="C26" s="133" t="s">
        <v>629</v>
      </c>
      <c r="D26" s="133" t="s">
        <v>611</v>
      </c>
      <c r="E26" s="165">
        <v>10</v>
      </c>
      <c r="F26" s="162">
        <v>1</v>
      </c>
      <c r="G26" s="162">
        <f>SUM(E26*F26)</f>
        <v>10</v>
      </c>
      <c r="H26" s="132"/>
    </row>
    <row r="27" spans="1:8" s="121" customFormat="1" ht="21" customHeight="1">
      <c r="A27" s="133"/>
      <c r="B27" s="134" t="s">
        <v>528</v>
      </c>
      <c r="C27" s="133" t="s">
        <v>527</v>
      </c>
      <c r="D27" s="133" t="s">
        <v>276</v>
      </c>
      <c r="E27" s="165">
        <v>2</v>
      </c>
      <c r="F27" s="162">
        <f>SUM(F28:F29)</f>
        <v>2067</v>
      </c>
      <c r="G27" s="162">
        <f t="shared" si="0"/>
        <v>4134</v>
      </c>
      <c r="H27" s="132">
        <f>SUM(G27)</f>
        <v>4134</v>
      </c>
    </row>
    <row r="28" spans="1:7" s="121" customFormat="1" ht="21" customHeight="1">
      <c r="A28" s="133"/>
      <c r="B28" s="134"/>
      <c r="C28" s="133"/>
      <c r="D28" s="133" t="s">
        <v>611</v>
      </c>
      <c r="E28" s="165">
        <v>2</v>
      </c>
      <c r="F28" s="162">
        <v>308</v>
      </c>
      <c r="G28" s="162">
        <f t="shared" si="0"/>
        <v>616</v>
      </c>
    </row>
    <row r="29" spans="1:7" s="121" customFormat="1" ht="21" customHeight="1">
      <c r="A29" s="133"/>
      <c r="B29" s="134"/>
      <c r="C29" s="133"/>
      <c r="D29" s="133" t="s">
        <v>289</v>
      </c>
      <c r="E29" s="165">
        <v>2</v>
      </c>
      <c r="F29" s="162">
        <v>1759</v>
      </c>
      <c r="G29" s="162">
        <f t="shared" si="0"/>
        <v>3518</v>
      </c>
    </row>
    <row r="30" spans="1:7" s="53" customFormat="1" ht="21" customHeight="1">
      <c r="A30" s="57" t="s">
        <v>381</v>
      </c>
      <c r="B30" s="57"/>
      <c r="C30" s="57"/>
      <c r="D30" s="57" t="s">
        <v>276</v>
      </c>
      <c r="E30" s="58">
        <f>SUM(E31)</f>
        <v>55</v>
      </c>
      <c r="F30" s="58">
        <f>SUM(F33:F48,F51,F54,F57,F60)</f>
        <v>2646</v>
      </c>
      <c r="G30" s="58">
        <f>SUM(G33:G48,G51,G54,G57,G60)</f>
        <v>5941</v>
      </c>
    </row>
    <row r="31" spans="1:7" s="53" customFormat="1" ht="21" customHeight="1">
      <c r="A31" s="57"/>
      <c r="B31" s="57"/>
      <c r="C31" s="57"/>
      <c r="D31" s="57" t="s">
        <v>611</v>
      </c>
      <c r="E31" s="58">
        <f>SUM(E33:E47,E49,E52,E55,E58,E60)</f>
        <v>55</v>
      </c>
      <c r="F31" s="58">
        <f>SUM(F33:F47,F49,F52,F55,F58,F60)</f>
        <v>802</v>
      </c>
      <c r="G31" s="58">
        <f>SUM(G33:G47,G49,G52,G55,G58,G60)</f>
        <v>2253</v>
      </c>
    </row>
    <row r="32" spans="1:8" s="53" customFormat="1" ht="21" customHeight="1">
      <c r="A32" s="57"/>
      <c r="B32" s="57"/>
      <c r="C32" s="57"/>
      <c r="D32" s="57" t="s">
        <v>289</v>
      </c>
      <c r="E32" s="59"/>
      <c r="F32" s="58">
        <f>SUM(F50,F53,F56,F59)</f>
        <v>1844</v>
      </c>
      <c r="G32" s="58">
        <f>SUM(G50,G53,G56,G59)</f>
        <v>3688</v>
      </c>
      <c r="H32" s="94"/>
    </row>
    <row r="33" spans="1:8" s="178" customFormat="1" ht="21.75">
      <c r="A33" s="179"/>
      <c r="B33" s="180" t="s">
        <v>1210</v>
      </c>
      <c r="C33" s="179" t="s">
        <v>1209</v>
      </c>
      <c r="D33" s="179" t="s">
        <v>611</v>
      </c>
      <c r="E33" s="180">
        <v>2</v>
      </c>
      <c r="F33" s="181">
        <v>32</v>
      </c>
      <c r="G33" s="182">
        <f aca="true" t="shared" si="1" ref="G33:G60">SUM(E33*F33)</f>
        <v>64</v>
      </c>
      <c r="H33" s="221">
        <f>SUM(G33:G47)</f>
        <v>1789</v>
      </c>
    </row>
    <row r="34" spans="1:7" s="178" customFormat="1" ht="21.75">
      <c r="A34" s="179"/>
      <c r="B34" s="180" t="s">
        <v>1263</v>
      </c>
      <c r="C34" s="179" t="s">
        <v>1262</v>
      </c>
      <c r="D34" s="179" t="s">
        <v>611</v>
      </c>
      <c r="E34" s="180">
        <v>2</v>
      </c>
      <c r="F34" s="181">
        <v>9</v>
      </c>
      <c r="G34" s="182">
        <f t="shared" si="1"/>
        <v>18</v>
      </c>
    </row>
    <row r="35" spans="1:7" s="178" customFormat="1" ht="21.75">
      <c r="A35" s="179"/>
      <c r="B35" s="180" t="s">
        <v>1206</v>
      </c>
      <c r="C35" s="179" t="s">
        <v>1205</v>
      </c>
      <c r="D35" s="179" t="s">
        <v>611</v>
      </c>
      <c r="E35" s="180">
        <v>4</v>
      </c>
      <c r="F35" s="181">
        <v>40</v>
      </c>
      <c r="G35" s="182">
        <f t="shared" si="1"/>
        <v>160</v>
      </c>
    </row>
    <row r="36" spans="1:7" s="178" customFormat="1" ht="21.75">
      <c r="A36" s="179"/>
      <c r="B36" s="180" t="s">
        <v>968</v>
      </c>
      <c r="C36" s="179" t="s">
        <v>967</v>
      </c>
      <c r="D36" s="179" t="s">
        <v>611</v>
      </c>
      <c r="E36" s="180">
        <v>4</v>
      </c>
      <c r="F36" s="181">
        <v>130</v>
      </c>
      <c r="G36" s="182">
        <f t="shared" si="1"/>
        <v>520</v>
      </c>
    </row>
    <row r="37" spans="1:7" s="178" customFormat="1" ht="21.75">
      <c r="A37" s="179"/>
      <c r="B37" s="180" t="s">
        <v>1204</v>
      </c>
      <c r="C37" s="179" t="s">
        <v>1203</v>
      </c>
      <c r="D37" s="179" t="s">
        <v>611</v>
      </c>
      <c r="E37" s="180">
        <v>2</v>
      </c>
      <c r="F37" s="181">
        <v>40</v>
      </c>
      <c r="G37" s="182">
        <f t="shared" si="1"/>
        <v>80</v>
      </c>
    </row>
    <row r="38" spans="1:7" s="178" customFormat="1" ht="21.75">
      <c r="A38" s="179"/>
      <c r="B38" s="180" t="s">
        <v>1202</v>
      </c>
      <c r="C38" s="179" t="s">
        <v>1201</v>
      </c>
      <c r="D38" s="179" t="s">
        <v>611</v>
      </c>
      <c r="E38" s="180">
        <v>1</v>
      </c>
      <c r="F38" s="181">
        <v>39</v>
      </c>
      <c r="G38" s="182">
        <f t="shared" si="1"/>
        <v>39</v>
      </c>
    </row>
    <row r="39" spans="1:7" s="178" customFormat="1" ht="21.75">
      <c r="A39" s="179"/>
      <c r="B39" s="180" t="s">
        <v>1571</v>
      </c>
      <c r="C39" s="179" t="s">
        <v>1572</v>
      </c>
      <c r="D39" s="179" t="s">
        <v>611</v>
      </c>
      <c r="E39" s="180">
        <v>4</v>
      </c>
      <c r="F39" s="181">
        <v>20</v>
      </c>
      <c r="G39" s="182">
        <f t="shared" si="1"/>
        <v>80</v>
      </c>
    </row>
    <row r="40" spans="1:7" s="178" customFormat="1" ht="21.75">
      <c r="A40" s="179"/>
      <c r="B40" s="180" t="s">
        <v>2619</v>
      </c>
      <c r="C40" s="179" t="s">
        <v>2620</v>
      </c>
      <c r="D40" s="179" t="s">
        <v>611</v>
      </c>
      <c r="E40" s="180">
        <v>4</v>
      </c>
      <c r="F40" s="181">
        <v>34</v>
      </c>
      <c r="G40" s="182">
        <f t="shared" si="1"/>
        <v>136</v>
      </c>
    </row>
    <row r="41" spans="1:7" s="178" customFormat="1" ht="21.75">
      <c r="A41" s="179"/>
      <c r="B41" s="180" t="s">
        <v>1573</v>
      </c>
      <c r="C41" s="179" t="s">
        <v>1574</v>
      </c>
      <c r="D41" s="179" t="s">
        <v>611</v>
      </c>
      <c r="E41" s="180">
        <v>4</v>
      </c>
      <c r="F41" s="181">
        <v>41</v>
      </c>
      <c r="G41" s="182">
        <f t="shared" si="1"/>
        <v>164</v>
      </c>
    </row>
    <row r="42" spans="1:7" s="178" customFormat="1" ht="21.75">
      <c r="A42" s="179"/>
      <c r="B42" s="180" t="s">
        <v>2621</v>
      </c>
      <c r="C42" s="179" t="s">
        <v>2622</v>
      </c>
      <c r="D42" s="179" t="s">
        <v>611</v>
      </c>
      <c r="E42" s="180">
        <v>4</v>
      </c>
      <c r="F42" s="181">
        <v>44</v>
      </c>
      <c r="G42" s="182">
        <f t="shared" si="1"/>
        <v>176</v>
      </c>
    </row>
    <row r="43" spans="1:7" s="178" customFormat="1" ht="21.75">
      <c r="A43" s="179"/>
      <c r="B43" s="180" t="s">
        <v>1575</v>
      </c>
      <c r="C43" s="179" t="s">
        <v>1576</v>
      </c>
      <c r="D43" s="179" t="s">
        <v>611</v>
      </c>
      <c r="E43" s="180">
        <v>2</v>
      </c>
      <c r="F43" s="181">
        <v>39</v>
      </c>
      <c r="G43" s="182">
        <f t="shared" si="1"/>
        <v>78</v>
      </c>
    </row>
    <row r="44" spans="1:7" s="178" customFormat="1" ht="21.75">
      <c r="A44" s="179"/>
      <c r="B44" s="180" t="s">
        <v>2068</v>
      </c>
      <c r="C44" s="179" t="s">
        <v>2067</v>
      </c>
      <c r="D44" s="179" t="s">
        <v>611</v>
      </c>
      <c r="E44" s="180">
        <v>2</v>
      </c>
      <c r="F44" s="181">
        <v>1</v>
      </c>
      <c r="G44" s="182">
        <f t="shared" si="1"/>
        <v>2</v>
      </c>
    </row>
    <row r="45" spans="1:7" s="178" customFormat="1" ht="21.75">
      <c r="A45" s="179"/>
      <c r="B45" s="180" t="s">
        <v>2247</v>
      </c>
      <c r="C45" s="179" t="s">
        <v>2246</v>
      </c>
      <c r="D45" s="179" t="s">
        <v>611</v>
      </c>
      <c r="E45" s="180">
        <v>2</v>
      </c>
      <c r="F45" s="181">
        <v>33</v>
      </c>
      <c r="G45" s="182">
        <f t="shared" si="1"/>
        <v>66</v>
      </c>
    </row>
    <row r="46" spans="1:7" s="178" customFormat="1" ht="21.75">
      <c r="A46" s="179"/>
      <c r="B46" s="180" t="s">
        <v>2245</v>
      </c>
      <c r="C46" s="179" t="s">
        <v>2244</v>
      </c>
      <c r="D46" s="179" t="s">
        <v>611</v>
      </c>
      <c r="E46" s="180">
        <v>2</v>
      </c>
      <c r="F46" s="181">
        <v>35</v>
      </c>
      <c r="G46" s="182">
        <f t="shared" si="1"/>
        <v>70</v>
      </c>
    </row>
    <row r="47" spans="1:7" s="178" customFormat="1" ht="21.75">
      <c r="A47" s="179"/>
      <c r="B47" s="180" t="s">
        <v>2243</v>
      </c>
      <c r="C47" s="179" t="s">
        <v>2242</v>
      </c>
      <c r="D47" s="179" t="s">
        <v>611</v>
      </c>
      <c r="E47" s="180">
        <v>4</v>
      </c>
      <c r="F47" s="181">
        <v>34</v>
      </c>
      <c r="G47" s="182">
        <f t="shared" si="1"/>
        <v>136</v>
      </c>
    </row>
    <row r="48" spans="1:8" s="178" customFormat="1" ht="21.75">
      <c r="A48" s="179"/>
      <c r="B48" s="180" t="s">
        <v>526</v>
      </c>
      <c r="C48" s="179" t="s">
        <v>525</v>
      </c>
      <c r="D48" s="179" t="s">
        <v>276</v>
      </c>
      <c r="E48" s="180">
        <v>2</v>
      </c>
      <c r="F48" s="182">
        <f>SUM(F49:F50)</f>
        <v>1087</v>
      </c>
      <c r="G48" s="182">
        <f t="shared" si="1"/>
        <v>2174</v>
      </c>
      <c r="H48" s="221">
        <f>SUM(G48+G51+G54+G57+G60)</f>
        <v>4152</v>
      </c>
    </row>
    <row r="49" spans="1:7" s="178" customFormat="1" ht="21.75">
      <c r="A49" s="179"/>
      <c r="B49" s="180"/>
      <c r="C49" s="179"/>
      <c r="D49" s="179" t="s">
        <v>611</v>
      </c>
      <c r="E49" s="180">
        <v>2</v>
      </c>
      <c r="F49" s="182">
        <v>140</v>
      </c>
      <c r="G49" s="182">
        <f t="shared" si="1"/>
        <v>280</v>
      </c>
    </row>
    <row r="50" spans="1:7" s="178" customFormat="1" ht="21.75">
      <c r="A50" s="179"/>
      <c r="B50" s="180"/>
      <c r="C50" s="179"/>
      <c r="D50" s="179" t="s">
        <v>289</v>
      </c>
      <c r="E50" s="180"/>
      <c r="F50" s="182">
        <v>947</v>
      </c>
      <c r="G50" s="182">
        <f>SUM(E49*F50)</f>
        <v>1894</v>
      </c>
    </row>
    <row r="51" spans="1:7" s="178" customFormat="1" ht="21.75">
      <c r="A51" s="179"/>
      <c r="B51" s="180" t="s">
        <v>771</v>
      </c>
      <c r="C51" s="179" t="s">
        <v>770</v>
      </c>
      <c r="D51" s="179" t="s">
        <v>276</v>
      </c>
      <c r="E51" s="180">
        <v>2</v>
      </c>
      <c r="F51" s="182">
        <f>SUM(F52:F53)</f>
        <v>852</v>
      </c>
      <c r="G51" s="182">
        <f t="shared" si="1"/>
        <v>1704</v>
      </c>
    </row>
    <row r="52" spans="1:7" s="178" customFormat="1" ht="21.75">
      <c r="A52" s="179"/>
      <c r="B52" s="180"/>
      <c r="C52" s="179"/>
      <c r="D52" s="179" t="s">
        <v>611</v>
      </c>
      <c r="E52" s="180">
        <v>2</v>
      </c>
      <c r="F52" s="182">
        <v>49</v>
      </c>
      <c r="G52" s="182">
        <f t="shared" si="1"/>
        <v>98</v>
      </c>
    </row>
    <row r="53" spans="1:7" s="178" customFormat="1" ht="21.75">
      <c r="A53" s="179"/>
      <c r="B53" s="180"/>
      <c r="C53" s="179"/>
      <c r="D53" s="179" t="s">
        <v>289</v>
      </c>
      <c r="E53" s="180"/>
      <c r="F53" s="182">
        <v>803</v>
      </c>
      <c r="G53" s="182">
        <f>SUM(E52*F53)</f>
        <v>1606</v>
      </c>
    </row>
    <row r="54" spans="1:7" s="178" customFormat="1" ht="21.75">
      <c r="A54" s="179"/>
      <c r="B54" s="180" t="s">
        <v>11</v>
      </c>
      <c r="C54" s="179" t="s">
        <v>10</v>
      </c>
      <c r="D54" s="179" t="s">
        <v>276</v>
      </c>
      <c r="E54" s="180">
        <v>2</v>
      </c>
      <c r="F54" s="182">
        <f>SUM(F55:F56)</f>
        <v>46</v>
      </c>
      <c r="G54" s="182">
        <f t="shared" si="1"/>
        <v>92</v>
      </c>
    </row>
    <row r="55" spans="1:7" s="178" customFormat="1" ht="21.75">
      <c r="A55" s="179"/>
      <c r="B55" s="180"/>
      <c r="C55" s="179"/>
      <c r="D55" s="179" t="s">
        <v>611</v>
      </c>
      <c r="E55" s="180">
        <v>2</v>
      </c>
      <c r="F55" s="182">
        <v>39</v>
      </c>
      <c r="G55" s="182">
        <f t="shared" si="1"/>
        <v>78</v>
      </c>
    </row>
    <row r="56" spans="1:7" s="178" customFormat="1" ht="21.75">
      <c r="A56" s="179"/>
      <c r="B56" s="180"/>
      <c r="C56" s="179"/>
      <c r="D56" s="179" t="s">
        <v>289</v>
      </c>
      <c r="E56" s="180"/>
      <c r="F56" s="182">
        <v>7</v>
      </c>
      <c r="G56" s="182">
        <f>SUM(E55*F56)</f>
        <v>14</v>
      </c>
    </row>
    <row r="57" spans="1:7" s="178" customFormat="1" ht="21.75">
      <c r="A57" s="179"/>
      <c r="B57" s="180" t="s">
        <v>769</v>
      </c>
      <c r="C57" s="179" t="s">
        <v>768</v>
      </c>
      <c r="D57" s="179" t="s">
        <v>276</v>
      </c>
      <c r="E57" s="180">
        <v>2</v>
      </c>
      <c r="F57" s="182">
        <f>SUM(F58:F59)</f>
        <v>89</v>
      </c>
      <c r="G57" s="182">
        <f t="shared" si="1"/>
        <v>178</v>
      </c>
    </row>
    <row r="58" spans="1:7" s="178" customFormat="1" ht="21.75">
      <c r="A58" s="179"/>
      <c r="B58" s="180"/>
      <c r="C58" s="179"/>
      <c r="D58" s="179" t="s">
        <v>611</v>
      </c>
      <c r="E58" s="180">
        <v>2</v>
      </c>
      <c r="F58" s="182">
        <v>2</v>
      </c>
      <c r="G58" s="182">
        <f t="shared" si="1"/>
        <v>4</v>
      </c>
    </row>
    <row r="59" spans="1:7" s="178" customFormat="1" ht="21.75">
      <c r="A59" s="179"/>
      <c r="B59" s="180"/>
      <c r="C59" s="179"/>
      <c r="D59" s="179" t="s">
        <v>289</v>
      </c>
      <c r="E59" s="180"/>
      <c r="F59" s="182">
        <v>87</v>
      </c>
      <c r="G59" s="182">
        <f>SUM(E58*F59)</f>
        <v>174</v>
      </c>
    </row>
    <row r="60" spans="1:7" s="178" customFormat="1" ht="21.75">
      <c r="A60" s="179"/>
      <c r="B60" s="180" t="s">
        <v>149</v>
      </c>
      <c r="C60" s="179" t="s">
        <v>34</v>
      </c>
      <c r="D60" s="179" t="s">
        <v>611</v>
      </c>
      <c r="E60" s="180">
        <v>4</v>
      </c>
      <c r="F60" s="183">
        <v>1</v>
      </c>
      <c r="G60" s="182">
        <f t="shared" si="1"/>
        <v>4</v>
      </c>
    </row>
    <row r="61" spans="1:7" s="53" customFormat="1" ht="21" customHeight="1">
      <c r="A61" s="57" t="s">
        <v>381</v>
      </c>
      <c r="B61" s="57"/>
      <c r="C61" s="57"/>
      <c r="D61" s="57" t="s">
        <v>276</v>
      </c>
      <c r="E61" s="58">
        <f>SUM(E62)</f>
        <v>66</v>
      </c>
      <c r="F61" s="58">
        <f>SUM(F64:F81,F84,F87,F90,F93)</f>
        <v>2318</v>
      </c>
      <c r="G61" s="58">
        <f>SUM(G64:G81,G84,G87,G90,G93)</f>
        <v>5224</v>
      </c>
    </row>
    <row r="62" spans="1:7" s="53" customFormat="1" ht="21" customHeight="1">
      <c r="A62" s="57"/>
      <c r="B62" s="57"/>
      <c r="C62" s="57"/>
      <c r="D62" s="57" t="s">
        <v>611</v>
      </c>
      <c r="E62" s="58">
        <f>SUM(E64:E80,E82,E85,E88,E91,E93)</f>
        <v>66</v>
      </c>
      <c r="F62" s="58">
        <f>SUM(F64:F80,F82,F85,F88,F91)</f>
        <v>745</v>
      </c>
      <c r="G62" s="58">
        <f>SUM(G64:G80,G82,G85,G88,G91)</f>
        <v>1830</v>
      </c>
    </row>
    <row r="63" spans="1:8" s="53" customFormat="1" ht="21" customHeight="1">
      <c r="A63" s="57"/>
      <c r="B63" s="57"/>
      <c r="C63" s="57"/>
      <c r="D63" s="57" t="s">
        <v>289</v>
      </c>
      <c r="E63" s="59"/>
      <c r="F63" s="58">
        <f>SUM(F83,F86,F89,F92,F93)</f>
        <v>1573</v>
      </c>
      <c r="G63" s="58">
        <f>SUM(G83,G86,G89,G92,G93)</f>
        <v>3394</v>
      </c>
      <c r="H63" s="94">
        <f>SUM(H64+H81)</f>
        <v>5224</v>
      </c>
    </row>
    <row r="64" spans="1:8" s="170" customFormat="1" ht="21" customHeight="1">
      <c r="A64" s="204"/>
      <c r="B64" s="202" t="s">
        <v>763</v>
      </c>
      <c r="C64" s="203" t="s">
        <v>762</v>
      </c>
      <c r="D64" s="203" t="s">
        <v>611</v>
      </c>
      <c r="E64" s="202">
        <v>4</v>
      </c>
      <c r="F64" s="213">
        <v>33</v>
      </c>
      <c r="G64" s="213">
        <f aca="true" t="shared" si="2" ref="G64:G89">SUM(E64*F64)</f>
        <v>132</v>
      </c>
      <c r="H64" s="171">
        <f>SUM(G64:G80)</f>
        <v>1394</v>
      </c>
    </row>
    <row r="65" spans="1:7" s="170" customFormat="1" ht="21" customHeight="1">
      <c r="A65" s="204"/>
      <c r="B65" s="202" t="s">
        <v>761</v>
      </c>
      <c r="C65" s="203" t="s">
        <v>760</v>
      </c>
      <c r="D65" s="203" t="s">
        <v>611</v>
      </c>
      <c r="E65" s="202">
        <v>2</v>
      </c>
      <c r="F65" s="213">
        <v>28</v>
      </c>
      <c r="G65" s="213">
        <f t="shared" si="2"/>
        <v>56</v>
      </c>
    </row>
    <row r="66" spans="1:7" s="170" customFormat="1" ht="21" customHeight="1">
      <c r="A66" s="204"/>
      <c r="B66" s="202" t="s">
        <v>759</v>
      </c>
      <c r="C66" s="203" t="s">
        <v>758</v>
      </c>
      <c r="D66" s="203" t="s">
        <v>611</v>
      </c>
      <c r="E66" s="202">
        <v>1</v>
      </c>
      <c r="F66" s="213">
        <v>28</v>
      </c>
      <c r="G66" s="213">
        <f t="shared" si="2"/>
        <v>28</v>
      </c>
    </row>
    <row r="67" spans="1:7" s="170" customFormat="1" ht="21" customHeight="1">
      <c r="A67" s="204"/>
      <c r="B67" s="202" t="s">
        <v>1265</v>
      </c>
      <c r="C67" s="203" t="s">
        <v>1264</v>
      </c>
      <c r="D67" s="203" t="s">
        <v>611</v>
      </c>
      <c r="E67" s="202">
        <v>2</v>
      </c>
      <c r="F67" s="213">
        <v>38</v>
      </c>
      <c r="G67" s="213">
        <f t="shared" si="2"/>
        <v>76</v>
      </c>
    </row>
    <row r="68" spans="1:7" s="170" customFormat="1" ht="21" customHeight="1">
      <c r="A68" s="204"/>
      <c r="B68" s="202" t="s">
        <v>1848</v>
      </c>
      <c r="C68" s="203" t="s">
        <v>1847</v>
      </c>
      <c r="D68" s="203" t="s">
        <v>611</v>
      </c>
      <c r="E68" s="202">
        <v>4</v>
      </c>
      <c r="F68" s="213">
        <v>24</v>
      </c>
      <c r="G68" s="213">
        <f t="shared" si="2"/>
        <v>96</v>
      </c>
    </row>
    <row r="69" spans="1:7" s="170" customFormat="1" ht="21" customHeight="1">
      <c r="A69" s="204"/>
      <c r="B69" s="202" t="s">
        <v>1261</v>
      </c>
      <c r="C69" s="203" t="s">
        <v>1260</v>
      </c>
      <c r="D69" s="203" t="s">
        <v>611</v>
      </c>
      <c r="E69" s="202">
        <v>4</v>
      </c>
      <c r="F69" s="213">
        <v>38</v>
      </c>
      <c r="G69" s="213">
        <f t="shared" si="2"/>
        <v>152</v>
      </c>
    </row>
    <row r="70" spans="1:7" s="170" customFormat="1" ht="21" customHeight="1">
      <c r="A70" s="204"/>
      <c r="B70" s="202" t="s">
        <v>1259</v>
      </c>
      <c r="C70" s="203" t="s">
        <v>1258</v>
      </c>
      <c r="D70" s="203" t="s">
        <v>611</v>
      </c>
      <c r="E70" s="202">
        <v>2</v>
      </c>
      <c r="F70" s="213">
        <v>38</v>
      </c>
      <c r="G70" s="213">
        <f t="shared" si="2"/>
        <v>76</v>
      </c>
    </row>
    <row r="71" spans="1:7" s="170" customFormat="1" ht="21" customHeight="1">
      <c r="A71" s="204"/>
      <c r="B71" s="202" t="s">
        <v>1257</v>
      </c>
      <c r="C71" s="203" t="s">
        <v>1256</v>
      </c>
      <c r="D71" s="203" t="s">
        <v>611</v>
      </c>
      <c r="E71" s="202">
        <v>1</v>
      </c>
      <c r="F71" s="213">
        <v>38</v>
      </c>
      <c r="G71" s="213">
        <f t="shared" si="2"/>
        <v>38</v>
      </c>
    </row>
    <row r="72" spans="1:7" s="170" customFormat="1" ht="21" customHeight="1">
      <c r="A72" s="204"/>
      <c r="B72" s="202" t="s">
        <v>1255</v>
      </c>
      <c r="C72" s="203" t="s">
        <v>1254</v>
      </c>
      <c r="D72" s="203" t="s">
        <v>611</v>
      </c>
      <c r="E72" s="202">
        <v>2</v>
      </c>
      <c r="F72" s="213">
        <v>41</v>
      </c>
      <c r="G72" s="213">
        <f t="shared" si="2"/>
        <v>82</v>
      </c>
    </row>
    <row r="73" spans="1:7" s="170" customFormat="1" ht="21" customHeight="1">
      <c r="A73" s="204"/>
      <c r="B73" s="202" t="s">
        <v>1253</v>
      </c>
      <c r="C73" s="203" t="s">
        <v>1252</v>
      </c>
      <c r="D73" s="203" t="s">
        <v>611</v>
      </c>
      <c r="E73" s="202">
        <v>2</v>
      </c>
      <c r="F73" s="213">
        <v>38</v>
      </c>
      <c r="G73" s="213">
        <f t="shared" si="2"/>
        <v>76</v>
      </c>
    </row>
    <row r="74" spans="1:7" s="170" customFormat="1" ht="21" customHeight="1">
      <c r="A74" s="204"/>
      <c r="B74" s="202" t="s">
        <v>2744</v>
      </c>
      <c r="C74" s="203" t="s">
        <v>2743</v>
      </c>
      <c r="D74" s="203" t="s">
        <v>611</v>
      </c>
      <c r="E74" s="202">
        <v>4</v>
      </c>
      <c r="F74" s="213">
        <v>23</v>
      </c>
      <c r="G74" s="213">
        <f t="shared" si="2"/>
        <v>92</v>
      </c>
    </row>
    <row r="75" spans="1:7" s="170" customFormat="1" ht="21" customHeight="1">
      <c r="A75" s="204"/>
      <c r="B75" s="202" t="s">
        <v>2072</v>
      </c>
      <c r="C75" s="203" t="s">
        <v>2071</v>
      </c>
      <c r="D75" s="203" t="s">
        <v>611</v>
      </c>
      <c r="E75" s="202">
        <v>4</v>
      </c>
      <c r="F75" s="213">
        <v>39</v>
      </c>
      <c r="G75" s="213">
        <f t="shared" si="2"/>
        <v>156</v>
      </c>
    </row>
    <row r="76" spans="1:7" s="170" customFormat="1" ht="21" customHeight="1">
      <c r="A76" s="204"/>
      <c r="B76" s="202" t="s">
        <v>2070</v>
      </c>
      <c r="C76" s="203" t="s">
        <v>2069</v>
      </c>
      <c r="D76" s="203" t="s">
        <v>611</v>
      </c>
      <c r="E76" s="202">
        <v>4</v>
      </c>
      <c r="F76" s="213">
        <v>40</v>
      </c>
      <c r="G76" s="213">
        <f t="shared" si="2"/>
        <v>160</v>
      </c>
    </row>
    <row r="77" spans="1:7" s="170" customFormat="1" ht="21" customHeight="1">
      <c r="A77" s="204"/>
      <c r="B77" s="202" t="s">
        <v>2742</v>
      </c>
      <c r="C77" s="203" t="s">
        <v>625</v>
      </c>
      <c r="D77" s="203" t="s">
        <v>611</v>
      </c>
      <c r="E77" s="202">
        <v>2</v>
      </c>
      <c r="F77" s="213">
        <v>39</v>
      </c>
      <c r="G77" s="213">
        <f t="shared" si="2"/>
        <v>78</v>
      </c>
    </row>
    <row r="78" spans="1:7" s="170" customFormat="1" ht="21" customHeight="1">
      <c r="A78" s="204"/>
      <c r="B78" s="202" t="s">
        <v>2068</v>
      </c>
      <c r="C78" s="203" t="s">
        <v>2067</v>
      </c>
      <c r="D78" s="203" t="s">
        <v>611</v>
      </c>
      <c r="E78" s="202">
        <v>2</v>
      </c>
      <c r="F78" s="213">
        <v>39</v>
      </c>
      <c r="G78" s="213">
        <f t="shared" si="2"/>
        <v>78</v>
      </c>
    </row>
    <row r="79" spans="1:7" s="170" customFormat="1" ht="21" customHeight="1">
      <c r="A79" s="204"/>
      <c r="B79" s="202" t="s">
        <v>1846</v>
      </c>
      <c r="C79" s="203" t="s">
        <v>629</v>
      </c>
      <c r="D79" s="203" t="s">
        <v>611</v>
      </c>
      <c r="E79" s="202">
        <v>10</v>
      </c>
      <c r="F79" s="213">
        <v>1</v>
      </c>
      <c r="G79" s="213">
        <f t="shared" si="2"/>
        <v>10</v>
      </c>
    </row>
    <row r="80" spans="1:7" s="170" customFormat="1" ht="21" customHeight="1">
      <c r="A80" s="204"/>
      <c r="B80" s="202" t="s">
        <v>2243</v>
      </c>
      <c r="C80" s="203" t="s">
        <v>2242</v>
      </c>
      <c r="D80" s="203" t="s">
        <v>611</v>
      </c>
      <c r="E80" s="202">
        <v>4</v>
      </c>
      <c r="F80" s="213">
        <v>2</v>
      </c>
      <c r="G80" s="213">
        <f t="shared" si="2"/>
        <v>8</v>
      </c>
    </row>
    <row r="81" spans="1:8" s="170" customFormat="1" ht="21" customHeight="1">
      <c r="A81" s="204"/>
      <c r="B81" s="206" t="s">
        <v>526</v>
      </c>
      <c r="C81" s="203" t="s">
        <v>525</v>
      </c>
      <c r="D81" s="203" t="s">
        <v>276</v>
      </c>
      <c r="E81" s="202">
        <v>2</v>
      </c>
      <c r="F81" s="213">
        <f>SUM(F82:F83)</f>
        <v>678</v>
      </c>
      <c r="G81" s="213">
        <f t="shared" si="2"/>
        <v>1356</v>
      </c>
      <c r="H81" s="171">
        <f>SUM(G81+G84+G87+G90+G93)</f>
        <v>3830</v>
      </c>
    </row>
    <row r="82" spans="1:7" s="170" customFormat="1" ht="21" customHeight="1">
      <c r="A82" s="204"/>
      <c r="B82" s="206"/>
      <c r="C82" s="203"/>
      <c r="D82" s="203" t="s">
        <v>611</v>
      </c>
      <c r="E82" s="202">
        <v>2</v>
      </c>
      <c r="F82" s="213">
        <v>78</v>
      </c>
      <c r="G82" s="213">
        <f t="shared" si="2"/>
        <v>156</v>
      </c>
    </row>
    <row r="83" spans="1:7" s="170" customFormat="1" ht="21" customHeight="1">
      <c r="A83" s="204"/>
      <c r="B83" s="206"/>
      <c r="C83" s="203"/>
      <c r="D83" s="203" t="s">
        <v>289</v>
      </c>
      <c r="E83" s="202">
        <v>2</v>
      </c>
      <c r="F83" s="213">
        <v>600</v>
      </c>
      <c r="G83" s="213">
        <f t="shared" si="2"/>
        <v>1200</v>
      </c>
    </row>
    <row r="84" spans="1:7" s="170" customFormat="1" ht="21" customHeight="1">
      <c r="A84" s="204"/>
      <c r="B84" s="206" t="s">
        <v>771</v>
      </c>
      <c r="C84" s="203" t="s">
        <v>770</v>
      </c>
      <c r="D84" s="203" t="s">
        <v>276</v>
      </c>
      <c r="E84" s="202">
        <v>2</v>
      </c>
      <c r="F84" s="213">
        <f>SUM(F85:F86)</f>
        <v>646</v>
      </c>
      <c r="G84" s="213">
        <f t="shared" si="2"/>
        <v>1292</v>
      </c>
    </row>
    <row r="85" spans="1:7" s="170" customFormat="1" ht="21" customHeight="1">
      <c r="A85" s="204"/>
      <c r="B85" s="206"/>
      <c r="C85" s="203"/>
      <c r="D85" s="203" t="s">
        <v>611</v>
      </c>
      <c r="E85" s="202">
        <v>2</v>
      </c>
      <c r="F85" s="213">
        <v>52</v>
      </c>
      <c r="G85" s="213">
        <f t="shared" si="2"/>
        <v>104</v>
      </c>
    </row>
    <row r="86" spans="1:7" s="170" customFormat="1" ht="21" customHeight="1">
      <c r="A86" s="204"/>
      <c r="B86" s="206"/>
      <c r="C86" s="203"/>
      <c r="D86" s="203" t="s">
        <v>289</v>
      </c>
      <c r="E86" s="202">
        <v>2</v>
      </c>
      <c r="F86" s="213">
        <v>594</v>
      </c>
      <c r="G86" s="213">
        <f t="shared" si="2"/>
        <v>1188</v>
      </c>
    </row>
    <row r="87" spans="1:7" s="170" customFormat="1" ht="21" customHeight="1">
      <c r="A87" s="204"/>
      <c r="B87" s="206" t="s">
        <v>11</v>
      </c>
      <c r="C87" s="203" t="s">
        <v>10</v>
      </c>
      <c r="D87" s="203" t="s">
        <v>276</v>
      </c>
      <c r="E87" s="202">
        <v>2</v>
      </c>
      <c r="F87" s="213">
        <f>SUM(F88:F89)</f>
        <v>80</v>
      </c>
      <c r="G87" s="213">
        <f t="shared" si="2"/>
        <v>160</v>
      </c>
    </row>
    <row r="88" spans="1:7" s="170" customFormat="1" ht="21" customHeight="1">
      <c r="A88" s="204"/>
      <c r="B88" s="206"/>
      <c r="C88" s="203"/>
      <c r="D88" s="203" t="s">
        <v>611</v>
      </c>
      <c r="E88" s="202">
        <v>2</v>
      </c>
      <c r="F88" s="213">
        <v>75</v>
      </c>
      <c r="G88" s="213">
        <f t="shared" si="2"/>
        <v>150</v>
      </c>
    </row>
    <row r="89" spans="1:7" s="170" customFormat="1" ht="21" customHeight="1">
      <c r="A89" s="204"/>
      <c r="B89" s="206"/>
      <c r="C89" s="203"/>
      <c r="D89" s="203" t="s">
        <v>289</v>
      </c>
      <c r="E89" s="202">
        <v>2</v>
      </c>
      <c r="F89" s="213">
        <v>5</v>
      </c>
      <c r="G89" s="213">
        <f t="shared" si="2"/>
        <v>10</v>
      </c>
    </row>
    <row r="90" spans="1:7" s="170" customFormat="1" ht="21" customHeight="1">
      <c r="A90" s="204"/>
      <c r="B90" s="206" t="s">
        <v>769</v>
      </c>
      <c r="C90" s="203" t="s">
        <v>768</v>
      </c>
      <c r="D90" s="203" t="s">
        <v>276</v>
      </c>
      <c r="E90" s="202">
        <v>2</v>
      </c>
      <c r="F90" s="213">
        <f>SUM(F91:F92)</f>
        <v>263</v>
      </c>
      <c r="G90" s="213">
        <f>SUM(E90*F90)</f>
        <v>526</v>
      </c>
    </row>
    <row r="91" spans="1:7" s="170" customFormat="1" ht="21" customHeight="1">
      <c r="A91" s="204"/>
      <c r="B91" s="206"/>
      <c r="C91" s="203"/>
      <c r="D91" s="203" t="s">
        <v>611</v>
      </c>
      <c r="E91" s="202">
        <v>2</v>
      </c>
      <c r="F91" s="213">
        <v>13</v>
      </c>
      <c r="G91" s="213">
        <f>SUM(E91*F91)</f>
        <v>26</v>
      </c>
    </row>
    <row r="92" spans="1:7" s="170" customFormat="1" ht="21" customHeight="1">
      <c r="A92" s="204"/>
      <c r="B92" s="206"/>
      <c r="C92" s="203"/>
      <c r="D92" s="203" t="s">
        <v>289</v>
      </c>
      <c r="E92" s="202">
        <v>2</v>
      </c>
      <c r="F92" s="213">
        <v>250</v>
      </c>
      <c r="G92" s="213">
        <f>SUM(E92*F92)</f>
        <v>500</v>
      </c>
    </row>
    <row r="93" spans="1:7" s="170" customFormat="1" ht="21" customHeight="1">
      <c r="A93" s="204"/>
      <c r="B93" s="206" t="s">
        <v>2741</v>
      </c>
      <c r="C93" s="203" t="s">
        <v>2740</v>
      </c>
      <c r="D93" s="203" t="s">
        <v>289</v>
      </c>
      <c r="E93" s="202">
        <v>4</v>
      </c>
      <c r="F93" s="213">
        <v>124</v>
      </c>
      <c r="G93" s="213">
        <f>SUM(E93*F93)</f>
        <v>496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6.8515625" style="223" customWidth="1"/>
    <col min="2" max="2" width="9.421875" style="223" customWidth="1"/>
    <col min="3" max="3" width="9.140625" style="224" customWidth="1"/>
    <col min="4" max="4" width="9.140625" style="223" customWidth="1"/>
    <col min="5" max="5" width="9.140625" style="224" customWidth="1"/>
    <col min="6" max="6" width="9.140625" style="223" customWidth="1"/>
    <col min="7" max="7" width="9.140625" style="224" customWidth="1"/>
    <col min="8" max="9" width="9.140625" style="223" customWidth="1"/>
    <col min="10" max="10" width="14.57421875" style="223" customWidth="1"/>
  </cols>
  <sheetData>
    <row r="1" spans="1:10" ht="12.75">
      <c r="A1" s="445" t="s">
        <v>2790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 s="231" customFormat="1" ht="12.75">
      <c r="A2" s="242" t="s">
        <v>2788</v>
      </c>
      <c r="B2" s="443" t="s">
        <v>2781</v>
      </c>
      <c r="C2" s="444"/>
      <c r="D2" s="444" t="s">
        <v>2782</v>
      </c>
      <c r="E2" s="444"/>
      <c r="F2" s="444" t="s">
        <v>2783</v>
      </c>
      <c r="G2" s="444"/>
      <c r="H2" s="444" t="s">
        <v>2784</v>
      </c>
      <c r="I2" s="444"/>
      <c r="J2" s="242" t="s">
        <v>2785</v>
      </c>
    </row>
    <row r="3" spans="1:10" s="231" customFormat="1" ht="12.75">
      <c r="A3" s="243"/>
      <c r="B3" s="244" t="s">
        <v>275</v>
      </c>
      <c r="C3" s="245" t="s">
        <v>295</v>
      </c>
      <c r="D3" s="244" t="s">
        <v>275</v>
      </c>
      <c r="E3" s="245" t="s">
        <v>295</v>
      </c>
      <c r="F3" s="244" t="s">
        <v>275</v>
      </c>
      <c r="G3" s="245" t="s">
        <v>295</v>
      </c>
      <c r="H3" s="244" t="s">
        <v>275</v>
      </c>
      <c r="I3" s="245" t="s">
        <v>295</v>
      </c>
      <c r="J3" s="243" t="s">
        <v>2786</v>
      </c>
    </row>
    <row r="4" spans="1:10" s="231" customFormat="1" ht="12.75">
      <c r="A4" s="232" t="s">
        <v>276</v>
      </c>
      <c r="B4" s="233">
        <f aca="true" t="shared" si="0" ref="B4:J4">SUM(B5:B6)</f>
        <v>0</v>
      </c>
      <c r="C4" s="234">
        <f t="shared" si="0"/>
        <v>0</v>
      </c>
      <c r="D4" s="233" t="e">
        <f t="shared" si="0"/>
        <v>#REF!</v>
      </c>
      <c r="E4" s="234" t="e">
        <f t="shared" si="0"/>
        <v>#REF!</v>
      </c>
      <c r="F4" s="233">
        <f t="shared" si="0"/>
        <v>0</v>
      </c>
      <c r="G4" s="234">
        <f t="shared" si="0"/>
        <v>0</v>
      </c>
      <c r="H4" s="233" t="e">
        <f t="shared" si="0"/>
        <v>#REF!</v>
      </c>
      <c r="I4" s="234" t="e">
        <f t="shared" si="0"/>
        <v>#REF!</v>
      </c>
      <c r="J4" s="235" t="e">
        <f t="shared" si="0"/>
        <v>#REF!</v>
      </c>
    </row>
    <row r="5" spans="1:10" ht="12.75">
      <c r="A5" s="225" t="s">
        <v>2787</v>
      </c>
      <c r="B5" s="226">
        <f>SUM('1-60'!H976)</f>
        <v>0</v>
      </c>
      <c r="C5" s="227">
        <f>SUM(B5/45)</f>
        <v>0</v>
      </c>
      <c r="D5" s="226" t="e">
        <f>SUM('2-60'!#REF!)</f>
        <v>#REF!</v>
      </c>
      <c r="E5" s="227" t="e">
        <f>SUM(D5/45)</f>
        <v>#REF!</v>
      </c>
      <c r="F5" s="226">
        <f>SUM('3-60 '!I985)</f>
        <v>0</v>
      </c>
      <c r="G5" s="227">
        <f>SUM(F5/45)</f>
        <v>0</v>
      </c>
      <c r="H5" s="226" t="e">
        <f>SUM(B5+D5+F5)</f>
        <v>#REF!</v>
      </c>
      <c r="I5" s="227" t="e">
        <f>SUM(C5+E5+G5)</f>
        <v>#REF!</v>
      </c>
      <c r="J5" s="236" t="e">
        <f>SUM(I5/20)</f>
        <v>#REF!</v>
      </c>
    </row>
    <row r="6" spans="1:10" ht="12.75">
      <c r="A6" s="238" t="s">
        <v>2789</v>
      </c>
      <c r="B6" s="239">
        <f>SUM('1-60'!H999)</f>
        <v>0</v>
      </c>
      <c r="C6" s="240">
        <f>SUM(B6/45)</f>
        <v>0</v>
      </c>
      <c r="D6" s="239" t="e">
        <f>SUM('2-60'!#REF!)</f>
        <v>#REF!</v>
      </c>
      <c r="E6" s="240" t="e">
        <f>SUM(D6/45)</f>
        <v>#REF!</v>
      </c>
      <c r="F6" s="239">
        <f>SUM('3-60 '!I1017)</f>
        <v>0</v>
      </c>
      <c r="G6" s="240">
        <f>SUM(F6/45)</f>
        <v>0</v>
      </c>
      <c r="H6" s="239" t="e">
        <f>SUM(B6+D6+F6)</f>
        <v>#REF!</v>
      </c>
      <c r="I6" s="240" t="e">
        <f>SUM(C6+E6+G6)</f>
        <v>#REF!</v>
      </c>
      <c r="J6" s="241" t="e">
        <f>SUM(I6/20)</f>
        <v>#REF!</v>
      </c>
    </row>
    <row r="7" spans="1:10" ht="12.75">
      <c r="A7" s="228"/>
      <c r="B7" s="229"/>
      <c r="C7" s="230"/>
      <c r="D7" s="229"/>
      <c r="E7" s="230"/>
      <c r="F7" s="229"/>
      <c r="G7" s="230"/>
      <c r="H7" s="229"/>
      <c r="I7" s="230"/>
      <c r="J7" s="237"/>
    </row>
  </sheetData>
  <sheetProtection/>
  <mergeCells count="5">
    <mergeCell ref="B2:C2"/>
    <mergeCell ref="D2:E2"/>
    <mergeCell ref="F2:G2"/>
    <mergeCell ref="H2:I2"/>
    <mergeCell ref="A1:J1"/>
  </mergeCells>
  <printOptions/>
  <pageMargins left="0.5118110236220472" right="0.31496062992125984" top="0.7480314960629921" bottom="0.7480314960629921" header="0.31496062992125984" footer="0.3149606299212598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6.8515625" style="223" customWidth="1"/>
    <col min="2" max="2" width="10.28125" style="223" customWidth="1"/>
    <col min="3" max="3" width="10.00390625" style="224" customWidth="1"/>
    <col min="4" max="4" width="9.57421875" style="223" customWidth="1"/>
    <col min="5" max="5" width="9.7109375" style="224" customWidth="1"/>
    <col min="6" max="6" width="9.140625" style="223" customWidth="1"/>
    <col min="7" max="7" width="10.00390625" style="224" customWidth="1"/>
    <col min="8" max="8" width="10.00390625" style="223" customWidth="1"/>
    <col min="9" max="9" width="9.8515625" style="223" customWidth="1"/>
    <col min="10" max="10" width="14.57421875" style="223" hidden="1" customWidth="1"/>
  </cols>
  <sheetData>
    <row r="1" spans="1:10" ht="12.75">
      <c r="A1" s="445" t="s">
        <v>2808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 s="231" customFormat="1" ht="12.75">
      <c r="A2" s="242" t="s">
        <v>2788</v>
      </c>
      <c r="B2" s="443" t="s">
        <v>2781</v>
      </c>
      <c r="C2" s="444"/>
      <c r="D2" s="444" t="s">
        <v>2782</v>
      </c>
      <c r="E2" s="444"/>
      <c r="F2" s="444" t="s">
        <v>2783</v>
      </c>
      <c r="G2" s="444"/>
      <c r="H2" s="444" t="s">
        <v>2784</v>
      </c>
      <c r="I2" s="444"/>
      <c r="J2" s="242" t="s">
        <v>2785</v>
      </c>
    </row>
    <row r="3" spans="1:10" s="231" customFormat="1" ht="12.75">
      <c r="A3" s="243"/>
      <c r="B3" s="244" t="s">
        <v>275</v>
      </c>
      <c r="C3" s="245" t="s">
        <v>295</v>
      </c>
      <c r="D3" s="244" t="s">
        <v>275</v>
      </c>
      <c r="E3" s="245" t="s">
        <v>295</v>
      </c>
      <c r="F3" s="244" t="s">
        <v>275</v>
      </c>
      <c r="G3" s="245" t="s">
        <v>295</v>
      </c>
      <c r="H3" s="244" t="s">
        <v>275</v>
      </c>
      <c r="I3" s="245" t="s">
        <v>295</v>
      </c>
      <c r="J3" s="243" t="s">
        <v>2786</v>
      </c>
    </row>
    <row r="4" spans="1:10" s="231" customFormat="1" ht="12.75">
      <c r="A4" s="232" t="s">
        <v>276</v>
      </c>
      <c r="B4" s="233">
        <f aca="true" t="shared" si="0" ref="B4:J4">SUM(B5:B6)</f>
        <v>10584</v>
      </c>
      <c r="C4" s="234">
        <f t="shared" si="0"/>
        <v>235.2</v>
      </c>
      <c r="D4" s="233">
        <f t="shared" si="0"/>
        <v>11335</v>
      </c>
      <c r="E4" s="234">
        <f t="shared" si="0"/>
        <v>251.88888888888889</v>
      </c>
      <c r="F4" s="233">
        <f t="shared" si="0"/>
        <v>10605</v>
      </c>
      <c r="G4" s="234">
        <f t="shared" si="0"/>
        <v>235.66666666666666</v>
      </c>
      <c r="H4" s="233">
        <f t="shared" si="0"/>
        <v>32524</v>
      </c>
      <c r="I4" s="234">
        <f t="shared" si="0"/>
        <v>722.7555555555556</v>
      </c>
      <c r="J4" s="235">
        <f t="shared" si="0"/>
        <v>36.13777777777778</v>
      </c>
    </row>
    <row r="5" spans="1:10" ht="12.75">
      <c r="A5" s="225" t="s">
        <v>2809</v>
      </c>
      <c r="B5" s="226">
        <f>SUM('1-60'!G163)</f>
        <v>5176</v>
      </c>
      <c r="C5" s="227">
        <f>SUM(B5/45)</f>
        <v>115.02222222222223</v>
      </c>
      <c r="D5" s="226">
        <f>SUM('2-60'!G172)</f>
        <v>4727</v>
      </c>
      <c r="E5" s="227">
        <f>SUM(D5/45)</f>
        <v>105.04444444444445</v>
      </c>
      <c r="F5" s="226">
        <f>SUM('3-60 '!H183)</f>
        <v>4685</v>
      </c>
      <c r="G5" s="227">
        <f>SUM(F5/45)</f>
        <v>104.11111111111111</v>
      </c>
      <c r="H5" s="226">
        <f>SUM(B5+D5+F5)</f>
        <v>14588</v>
      </c>
      <c r="I5" s="227">
        <f>SUM(C5+E5+G5)</f>
        <v>324.1777777777778</v>
      </c>
      <c r="J5" s="236">
        <f>SUM(I5/20)</f>
        <v>16.20888888888889</v>
      </c>
    </row>
    <row r="6" spans="1:10" ht="12.75">
      <c r="A6" s="238" t="s">
        <v>2810</v>
      </c>
      <c r="B6" s="239">
        <f>SUM('1-60'!G185)</f>
        <v>5408</v>
      </c>
      <c r="C6" s="240">
        <f>SUM(B6/45)</f>
        <v>120.17777777777778</v>
      </c>
      <c r="D6" s="239">
        <f>SUM('2-60'!G193)</f>
        <v>6608</v>
      </c>
      <c r="E6" s="240">
        <f>SUM(D6/45)</f>
        <v>146.84444444444443</v>
      </c>
      <c r="F6" s="239">
        <f>SUM('3-60 '!H207)</f>
        <v>5920</v>
      </c>
      <c r="G6" s="240">
        <f>SUM(F6/45)</f>
        <v>131.55555555555554</v>
      </c>
      <c r="H6" s="239">
        <f>SUM(B6+D6+F6)</f>
        <v>17936</v>
      </c>
      <c r="I6" s="240">
        <f>SUM(C6+E6+G6)</f>
        <v>398.5777777777778</v>
      </c>
      <c r="J6" s="241">
        <f>SUM(I6/20)</f>
        <v>19.92888888888889</v>
      </c>
    </row>
    <row r="7" spans="1:10" ht="12.75">
      <c r="A7" s="228"/>
      <c r="B7" s="229"/>
      <c r="C7" s="230"/>
      <c r="D7" s="229"/>
      <c r="E7" s="230"/>
      <c r="F7" s="229"/>
      <c r="G7" s="230"/>
      <c r="H7" s="229"/>
      <c r="I7" s="230"/>
      <c r="J7" s="237"/>
    </row>
    <row r="9" spans="1:10" ht="12.75">
      <c r="A9" s="445" t="s">
        <v>2811</v>
      </c>
      <c r="B9" s="445"/>
      <c r="C9" s="445"/>
      <c r="D9" s="445"/>
      <c r="E9" s="445"/>
      <c r="F9" s="445"/>
      <c r="G9" s="445"/>
      <c r="H9" s="445"/>
      <c r="I9" s="445"/>
      <c r="J9" s="445"/>
    </row>
    <row r="10" spans="1:10" ht="12.75">
      <c r="A10" s="242" t="s">
        <v>2788</v>
      </c>
      <c r="B10" s="443" t="s">
        <v>2781</v>
      </c>
      <c r="C10" s="444"/>
      <c r="D10" s="444" t="s">
        <v>2782</v>
      </c>
      <c r="E10" s="444"/>
      <c r="F10" s="444" t="s">
        <v>2783</v>
      </c>
      <c r="G10" s="444"/>
      <c r="H10" s="444" t="s">
        <v>2784</v>
      </c>
      <c r="I10" s="444"/>
      <c r="J10" s="242" t="s">
        <v>2785</v>
      </c>
    </row>
    <row r="11" spans="1:10" ht="12.75">
      <c r="A11" s="243"/>
      <c r="B11" s="244" t="s">
        <v>275</v>
      </c>
      <c r="C11" s="245" t="s">
        <v>295</v>
      </c>
      <c r="D11" s="244" t="s">
        <v>275</v>
      </c>
      <c r="E11" s="245" t="s">
        <v>295</v>
      </c>
      <c r="F11" s="244" t="s">
        <v>275</v>
      </c>
      <c r="G11" s="245" t="s">
        <v>295</v>
      </c>
      <c r="H11" s="244" t="s">
        <v>275</v>
      </c>
      <c r="I11" s="245" t="s">
        <v>295</v>
      </c>
      <c r="J11" s="243" t="s">
        <v>2786</v>
      </c>
    </row>
    <row r="12" spans="1:10" ht="12.75">
      <c r="A12" s="232" t="s">
        <v>276</v>
      </c>
      <c r="B12" s="233">
        <f aca="true" t="shared" si="1" ref="B12:J12">SUM(B13:B14)</f>
        <v>4978</v>
      </c>
      <c r="C12" s="234">
        <f t="shared" si="1"/>
        <v>110.62222222222223</v>
      </c>
      <c r="D12" s="233">
        <f t="shared" si="1"/>
        <v>5026</v>
      </c>
      <c r="E12" s="234">
        <f t="shared" si="1"/>
        <v>111.6888888888889</v>
      </c>
      <c r="F12" s="233">
        <f t="shared" si="1"/>
        <v>4816</v>
      </c>
      <c r="G12" s="234">
        <f t="shared" si="1"/>
        <v>107.02222222222223</v>
      </c>
      <c r="H12" s="233">
        <f t="shared" si="1"/>
        <v>14820</v>
      </c>
      <c r="I12" s="234">
        <f t="shared" si="1"/>
        <v>329.33333333333337</v>
      </c>
      <c r="J12" s="235">
        <f t="shared" si="1"/>
        <v>16.46666666666667</v>
      </c>
    </row>
    <row r="13" spans="1:10" ht="12.75">
      <c r="A13" s="225" t="s">
        <v>2812</v>
      </c>
      <c r="B13" s="226">
        <f>SUM('1-60'!G122)</f>
        <v>2138</v>
      </c>
      <c r="C13" s="227">
        <f>SUM(B13/45)</f>
        <v>47.51111111111111</v>
      </c>
      <c r="D13" s="226">
        <f>SUM('2-60'!G123)</f>
        <v>1838</v>
      </c>
      <c r="E13" s="227">
        <f>SUM(D13/45)</f>
        <v>40.84444444444444</v>
      </c>
      <c r="F13" s="226">
        <f>SUM('3-60 '!H144)</f>
        <v>2032</v>
      </c>
      <c r="G13" s="227">
        <f>SUM(F13/45)</f>
        <v>45.15555555555556</v>
      </c>
      <c r="H13" s="226">
        <f>SUM(B13+D13+F13)</f>
        <v>6008</v>
      </c>
      <c r="I13" s="227">
        <f>SUM(C13+E13+G13)</f>
        <v>133.51111111111112</v>
      </c>
      <c r="J13" s="236">
        <f>SUM(I13/20)</f>
        <v>6.675555555555556</v>
      </c>
    </row>
    <row r="14" spans="1:10" ht="12.75">
      <c r="A14" s="238" t="s">
        <v>2813</v>
      </c>
      <c r="B14" s="239">
        <f>SUM('1-60'!G146)</f>
        <v>2840</v>
      </c>
      <c r="C14" s="240">
        <f>SUM(B14/45)</f>
        <v>63.111111111111114</v>
      </c>
      <c r="D14" s="239">
        <f>SUM('2-60'!G154)</f>
        <v>3188</v>
      </c>
      <c r="E14" s="240">
        <f>SUM(D14/45)</f>
        <v>70.84444444444445</v>
      </c>
      <c r="F14" s="239">
        <f>SUM('3-60 '!H166)</f>
        <v>2784</v>
      </c>
      <c r="G14" s="240">
        <f>SUM(F14/45)</f>
        <v>61.86666666666667</v>
      </c>
      <c r="H14" s="239">
        <f>SUM(B14+D14+F14)</f>
        <v>8812</v>
      </c>
      <c r="I14" s="240">
        <f>SUM(C14+E14+G14)</f>
        <v>195.82222222222225</v>
      </c>
      <c r="J14" s="241">
        <f>SUM(I14/20)</f>
        <v>9.791111111111112</v>
      </c>
    </row>
    <row r="15" spans="1:10" ht="12.75">
      <c r="A15" s="228"/>
      <c r="B15" s="229"/>
      <c r="C15" s="230"/>
      <c r="D15" s="229"/>
      <c r="E15" s="230"/>
      <c r="F15" s="229"/>
      <c r="G15" s="230"/>
      <c r="H15" s="229"/>
      <c r="I15" s="230"/>
      <c r="J15" s="237"/>
    </row>
    <row r="17" spans="1:10" ht="12.75">
      <c r="A17" s="445" t="s">
        <v>2814</v>
      </c>
      <c r="B17" s="445"/>
      <c r="C17" s="445"/>
      <c r="D17" s="445"/>
      <c r="E17" s="445"/>
      <c r="F17" s="445"/>
      <c r="G17" s="445"/>
      <c r="H17" s="445"/>
      <c r="I17" s="445"/>
      <c r="J17" s="445"/>
    </row>
    <row r="18" spans="1:10" ht="12.75">
      <c r="A18" s="242" t="s">
        <v>2788</v>
      </c>
      <c r="B18" s="443" t="s">
        <v>2781</v>
      </c>
      <c r="C18" s="444"/>
      <c r="D18" s="444" t="s">
        <v>2782</v>
      </c>
      <c r="E18" s="444"/>
      <c r="F18" s="444" t="s">
        <v>2783</v>
      </c>
      <c r="G18" s="444"/>
      <c r="H18" s="444" t="s">
        <v>2784</v>
      </c>
      <c r="I18" s="444"/>
      <c r="J18" s="242" t="s">
        <v>2785</v>
      </c>
    </row>
    <row r="19" spans="1:10" ht="12.75">
      <c r="A19" s="243"/>
      <c r="B19" s="244" t="s">
        <v>275</v>
      </c>
      <c r="C19" s="245" t="s">
        <v>295</v>
      </c>
      <c r="D19" s="244" t="s">
        <v>275</v>
      </c>
      <c r="E19" s="245" t="s">
        <v>295</v>
      </c>
      <c r="F19" s="244" t="s">
        <v>275</v>
      </c>
      <c r="G19" s="245" t="s">
        <v>295</v>
      </c>
      <c r="H19" s="244" t="s">
        <v>275</v>
      </c>
      <c r="I19" s="245" t="s">
        <v>295</v>
      </c>
      <c r="J19" s="243" t="s">
        <v>2786</v>
      </c>
    </row>
    <row r="20" spans="1:10" ht="12.75">
      <c r="A20" s="232" t="s">
        <v>276</v>
      </c>
      <c r="B20" s="233">
        <f aca="true" t="shared" si="2" ref="B20:J20">SUM(B21:B22)</f>
        <v>4488</v>
      </c>
      <c r="C20" s="234">
        <f t="shared" si="2"/>
        <v>99.73333333333333</v>
      </c>
      <c r="D20" s="233">
        <f t="shared" si="2"/>
        <v>4150</v>
      </c>
      <c r="E20" s="234">
        <f t="shared" si="2"/>
        <v>92.22222222222223</v>
      </c>
      <c r="F20" s="233">
        <f t="shared" si="2"/>
        <v>2702</v>
      </c>
      <c r="G20" s="234">
        <f t="shared" si="2"/>
        <v>60.044444444444444</v>
      </c>
      <c r="H20" s="233">
        <f t="shared" si="2"/>
        <v>11340</v>
      </c>
      <c r="I20" s="234">
        <f t="shared" si="2"/>
        <v>252</v>
      </c>
      <c r="J20" s="235">
        <f t="shared" si="2"/>
        <v>12.6</v>
      </c>
    </row>
    <row r="21" spans="1:10" ht="12.75">
      <c r="A21" s="225" t="s">
        <v>2815</v>
      </c>
      <c r="B21" s="226">
        <f>SUM('1-60'!G290)</f>
        <v>3240</v>
      </c>
      <c r="C21" s="227">
        <f>SUM(B21/45)</f>
        <v>72</v>
      </c>
      <c r="D21" s="226">
        <f>SUM('2-60'!G259)</f>
        <v>3618</v>
      </c>
      <c r="E21" s="227">
        <f>SUM(D21/45)</f>
        <v>80.4</v>
      </c>
      <c r="F21" s="226">
        <f>SUM('3-60 '!H271)</f>
        <v>1010</v>
      </c>
      <c r="G21" s="227">
        <f>SUM(F21/45)</f>
        <v>22.444444444444443</v>
      </c>
      <c r="H21" s="226">
        <f>SUM(B21+D21+F21)</f>
        <v>7868</v>
      </c>
      <c r="I21" s="227">
        <f>SUM(C21+E21+G21)</f>
        <v>174.84444444444443</v>
      </c>
      <c r="J21" s="236">
        <f>SUM(I21/20)</f>
        <v>8.742222222222221</v>
      </c>
    </row>
    <row r="22" spans="1:10" ht="12.75">
      <c r="A22" s="288" t="s">
        <v>2816</v>
      </c>
      <c r="B22" s="239">
        <f>SUM('1-60'!G314)</f>
        <v>1248</v>
      </c>
      <c r="C22" s="240">
        <f>SUM(B22/45)</f>
        <v>27.733333333333334</v>
      </c>
      <c r="D22" s="239">
        <f>SUM('2-60'!G284)</f>
        <v>532</v>
      </c>
      <c r="E22" s="240">
        <f>SUM(D22/45)</f>
        <v>11.822222222222223</v>
      </c>
      <c r="F22" s="239">
        <f>SUM('3-60 '!H287)</f>
        <v>1692</v>
      </c>
      <c r="G22" s="240">
        <f>SUM(F22/45)</f>
        <v>37.6</v>
      </c>
      <c r="H22" s="239">
        <f>SUM(B22+D22+F22)</f>
        <v>3472</v>
      </c>
      <c r="I22" s="240">
        <f>SUM(C22+E22+G22)</f>
        <v>77.15555555555557</v>
      </c>
      <c r="J22" s="241">
        <f>SUM(I22/20)</f>
        <v>3.857777777777778</v>
      </c>
    </row>
    <row r="23" spans="1:10" ht="12.75">
      <c r="A23" s="238" t="s">
        <v>2817</v>
      </c>
      <c r="B23" s="239"/>
      <c r="C23" s="240"/>
      <c r="D23" s="239"/>
      <c r="E23" s="240"/>
      <c r="F23" s="239"/>
      <c r="G23" s="240"/>
      <c r="H23" s="239"/>
      <c r="I23" s="240"/>
      <c r="J23" s="241"/>
    </row>
    <row r="24" spans="1:10" ht="12.75">
      <c r="A24" s="228"/>
      <c r="B24" s="229"/>
      <c r="C24" s="230"/>
      <c r="D24" s="229"/>
      <c r="E24" s="230"/>
      <c r="F24" s="229"/>
      <c r="G24" s="230"/>
      <c r="H24" s="229"/>
      <c r="I24" s="230"/>
      <c r="J24" s="237"/>
    </row>
  </sheetData>
  <sheetProtection/>
  <mergeCells count="15">
    <mergeCell ref="A1:J1"/>
    <mergeCell ref="B2:C2"/>
    <mergeCell ref="D2:E2"/>
    <mergeCell ref="F2:G2"/>
    <mergeCell ref="H2:I2"/>
    <mergeCell ref="A9:J9"/>
    <mergeCell ref="B10:C10"/>
    <mergeCell ref="D10:E10"/>
    <mergeCell ref="F10:G10"/>
    <mergeCell ref="H10:I10"/>
    <mergeCell ref="A17:J17"/>
    <mergeCell ref="B18:C18"/>
    <mergeCell ref="D18:E18"/>
    <mergeCell ref="F18:G18"/>
    <mergeCell ref="H18:I18"/>
  </mergeCells>
  <printOptions/>
  <pageMargins left="1.1023622047244095" right="0.31496062992125984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Walailak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Walailak University</cp:lastModifiedBy>
  <cp:lastPrinted>2018-06-11T02:45:49Z</cp:lastPrinted>
  <dcterms:created xsi:type="dcterms:W3CDTF">2010-08-20T02:37:30Z</dcterms:created>
  <dcterms:modified xsi:type="dcterms:W3CDTF">2018-06-11T02:46:04Z</dcterms:modified>
  <cp:category/>
  <cp:version/>
  <cp:contentType/>
  <cp:contentStatus/>
</cp:coreProperties>
</file>